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showInkAnnotation="0" codeName="ThisWorkbook"/>
  <mc:AlternateContent xmlns:mc="http://schemas.openxmlformats.org/markup-compatibility/2006">
    <mc:Choice Requires="x15">
      <x15ac:absPath xmlns:x15ac="http://schemas.microsoft.com/office/spreadsheetml/2010/11/ac" url="https://rbnzgovt.sharepoint.com/sites/Policy-DepositTakers/DTA/DTA Standards Hub/Tranche 2 Consultation - February 2026/Versions for website/Data collection templates for Reporting Standard/"/>
    </mc:Choice>
  </mc:AlternateContent>
  <xr:revisionPtr revIDLastSave="1019" documentId="13_ncr:1_{06C6E706-AB32-499B-ABD8-F74BFC06D6DB}" xr6:coauthVersionLast="47" xr6:coauthVersionMax="47" xr10:uidLastSave="{DA92ABB3-0357-408B-AFB0-F4886AD50730}"/>
  <bookViews>
    <workbookView xWindow="-120" yWindow="-120" windowWidth="29040" windowHeight="15720" tabRatio="867" xr2:uid="{00000000-000D-0000-FFFF-FFFF00000000}"/>
  </bookViews>
  <sheets>
    <sheet name="Cover" sheetId="101" r:id="rId1"/>
    <sheet name="ALF Admin" sheetId="124" state="hidden" r:id="rId2"/>
    <sheet name="hidden sheet" sheetId="105" state="hidden" r:id="rId3"/>
    <sheet name="Change log" sheetId="128" state="hidden" r:id="rId4"/>
    <sheet name="Instructions" sheetId="102" r:id="rId5"/>
    <sheet name="Sign-off" sheetId="123" r:id="rId6"/>
    <sheet name="Summary" sheetId="117" r:id="rId7"/>
    <sheet name="1 Counterparty" sheetId="15" r:id="rId8"/>
    <sheet name="2 Assets by repricing Qtr" sheetId="129" r:id="rId9"/>
    <sheet name="2a Loans by product Qtr" sheetId="130" r:id="rId10"/>
    <sheet name="3 Asset quality" sheetId="115" r:id="rId11"/>
    <sheet name="4 Liabilities by repricing Qtr" sheetId="112" r:id="rId12"/>
    <sheet name="Summary validation" sheetId="119" r:id="rId13"/>
  </sheets>
  <definedNames>
    <definedName name="_AMO_UniqueIdentifier" hidden="1">"'13a4efab-36d6-40ff-b772-4a2f32d7d827'"</definedName>
    <definedName name="_GoBack" localSheetId="6">Summary!$B$3</definedName>
    <definedName name="a">#REF!</definedName>
    <definedName name="ad">#REF!</definedName>
    <definedName name="ANZSIC">#REF!</definedName>
    <definedName name="Banks">#REF!</definedName>
    <definedName name="E">#REF!</definedName>
    <definedName name="expense_a">#REF!</definedName>
    <definedName name="expense_borrowings">#REF!</definedName>
    <definedName name="expense_borrowings_related">#REF!</definedName>
    <definedName name="expense_borrowings_total">#REF!</definedName>
    <definedName name="expense_debt_securities">#REF!</definedName>
    <definedName name="expense_debt_securities_related">#REF!</definedName>
    <definedName name="expense_debt_securities_total">#REF!</definedName>
    <definedName name="expense_deposits">#REF!</definedName>
    <definedName name="expense_deposits_related">#REF!</definedName>
    <definedName name="expense_deposits_total">#REF!</definedName>
    <definedName name="expense_derivatives">#REF!</definedName>
    <definedName name="expense_derivatives_related">#REF!</definedName>
    <definedName name="expense_derivatives_total">#REF!</definedName>
    <definedName name="expense_other">#REF!</definedName>
    <definedName name="expense_other_related">#REF!</definedName>
    <definedName name="expense_other_total">#REF!</definedName>
    <definedName name="expense_total">#REF!</definedName>
    <definedName name="expense_total_related">#REF!</definedName>
    <definedName name="expense_total_total">#REF!</definedName>
    <definedName name="income_cash">#REF!</definedName>
    <definedName name="income_cash_total">#REF!</definedName>
    <definedName name="income_debt_securities">#REF!</definedName>
    <definedName name="income_debt_securities_related">#REF!</definedName>
    <definedName name="income_debt_securities_total">#REF!</definedName>
    <definedName name="income_deposits">#REF!</definedName>
    <definedName name="income_deposits_related">#REF!</definedName>
    <definedName name="income_deposits_total">#REF!</definedName>
    <definedName name="income_derivative">#REF!</definedName>
    <definedName name="income_derivatives_related">#REF!</definedName>
    <definedName name="income_derivatives_total">#REF!</definedName>
    <definedName name="income_loans">#REF!</definedName>
    <definedName name="income_loans_related">#REF!</definedName>
    <definedName name="income_loans_total">#REF!</definedName>
    <definedName name="income_other">#REF!</definedName>
    <definedName name="income_other_related">#REF!</definedName>
    <definedName name="income_other_total">#REF!</definedName>
    <definedName name="income_total">#REF!</definedName>
    <definedName name="income_total_related">#REF!</definedName>
    <definedName name="income_total_total">#REF!</definedName>
    <definedName name="IndustryClassification">#REF!</definedName>
    <definedName name="Locally_Incorporated">#REF!</definedName>
    <definedName name="Managed_Fund_List" localSheetId="5">#REF!</definedName>
    <definedName name="Managed_Fund_List">#REF!</definedName>
    <definedName name="_xlnm.Print_Area" localSheetId="7">'1 Counterparty'!$B$1:$N$454</definedName>
    <definedName name="_xlnm.Print_Area" localSheetId="8">'2 Assets by repricing Qtr'!$A$1:$AD$53</definedName>
    <definedName name="_xlnm.Print_Area" localSheetId="9">'2a Loans by product Qtr'!$A$1:$AB$63</definedName>
    <definedName name="_xlnm.Print_Area" localSheetId="10">'3 Asset quality'!$A$1:$Y$194</definedName>
    <definedName name="_xlnm.Print_Area" localSheetId="11">'4 Liabilities by repricing Qtr'!$A$1:$X$107</definedName>
    <definedName name="_xlnm.Print_Area" localSheetId="0">Cover!$A$1:$N$47</definedName>
    <definedName name="_xlnm.Print_Area" localSheetId="4">Instructions!$A$1:$O$97</definedName>
    <definedName name="_xlnm.Print_Area" localSheetId="5">'Sign-off'!$A$1:$O$84</definedName>
    <definedName name="_xlnm.Print_Area" localSheetId="6">Summary!$A$1:$N$88</definedName>
    <definedName name="_xlnm.Print_Area" localSheetId="12">'Summary validation'!$A$1:$I$223</definedName>
    <definedName name="_xlnm.Print_Titles" localSheetId="7">'1 Counterparty'!$13:$15</definedName>
    <definedName name="Q">#REF!</definedName>
    <definedName name="s_QIS_Version">#REF!</definedName>
    <definedName name="sd">#REF!</definedName>
    <definedName name="securitisation_asset" localSheetId="3">#REF!</definedName>
    <definedName name="securitisation_asset">#REF!</definedName>
    <definedName name="securitisation_structure" localSheetId="3">#REF!</definedName>
    <definedName name="securitisation_structure">#REF!</definedName>
    <definedName name="SorL" localSheetId="5">#REF!</definedName>
    <definedName name="SorL">#REF!</definedName>
    <definedName name="test">#REF!</definedName>
    <definedName name="v_QIS_Insurer_Names">#REF!</definedName>
    <definedName name="v_QIS_YearEnd_Dates">#REF!</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 i="129" l="1"/>
  <c r="AB51" i="129"/>
  <c r="E184" i="119" l="1"/>
  <c r="E192" i="119"/>
  <c r="Z28" i="130" l="1"/>
  <c r="Z61" i="130"/>
  <c r="Z59" i="130" l="1"/>
  <c r="AB23" i="130"/>
  <c r="D196" i="119" s="1"/>
  <c r="E196" i="119" s="1"/>
  <c r="AB24" i="130"/>
  <c r="D197" i="119" s="1"/>
  <c r="E197" i="119" s="1"/>
  <c r="AB26" i="130"/>
  <c r="D198" i="119" s="1"/>
  <c r="E198" i="119" s="1"/>
  <c r="AB33" i="130"/>
  <c r="D202" i="119" s="1"/>
  <c r="E202" i="119" s="1"/>
  <c r="AB34" i="130"/>
  <c r="D203" i="119" s="1"/>
  <c r="E203" i="119" s="1"/>
  <c r="AB35" i="130"/>
  <c r="D204" i="119" s="1"/>
  <c r="E204" i="119" s="1"/>
  <c r="AB38" i="130"/>
  <c r="D206" i="119" s="1"/>
  <c r="E206" i="119" s="1"/>
  <c r="AB39" i="130"/>
  <c r="D207" i="119" s="1"/>
  <c r="E207" i="119" s="1"/>
  <c r="AB40" i="130"/>
  <c r="D208" i="119" s="1"/>
  <c r="E208" i="119" s="1"/>
  <c r="AB43" i="130"/>
  <c r="D210" i="119" s="1"/>
  <c r="E210" i="119" s="1"/>
  <c r="AB44" i="130"/>
  <c r="D211" i="119" s="1"/>
  <c r="E211" i="119" s="1"/>
  <c r="AB45" i="130"/>
  <c r="D212" i="119" s="1"/>
  <c r="E212" i="119" s="1"/>
  <c r="AB48" i="130"/>
  <c r="D214" i="119" s="1"/>
  <c r="E214" i="119" s="1"/>
  <c r="AB49" i="130"/>
  <c r="D215" i="119" s="1"/>
  <c r="E215" i="119" s="1"/>
  <c r="AB50" i="130"/>
  <c r="D216" i="119" s="1"/>
  <c r="E216" i="119" s="1"/>
  <c r="AB54" i="130"/>
  <c r="D218" i="119" s="1"/>
  <c r="E218" i="119" s="1"/>
  <c r="AB55" i="130"/>
  <c r="D219" i="119" s="1"/>
  <c r="E219" i="119" s="1"/>
  <c r="AB56" i="130"/>
  <c r="D220" i="119" s="1"/>
  <c r="E220" i="119" s="1"/>
  <c r="AB57" i="130"/>
  <c r="D221" i="119" s="1"/>
  <c r="E221" i="119" s="1"/>
  <c r="AB59" i="130"/>
  <c r="D222" i="119" s="1"/>
  <c r="E222" i="119" s="1"/>
  <c r="AB61" i="130"/>
  <c r="D223" i="119" s="1"/>
  <c r="E223" i="119" s="1"/>
  <c r="AB20" i="130"/>
  <c r="D194" i="119" s="1"/>
  <c r="E194" i="119" s="1"/>
  <c r="R47" i="130" l="1"/>
  <c r="Z18" i="130"/>
  <c r="Z23" i="130"/>
  <c r="Z24" i="130"/>
  <c r="Z26" i="130"/>
  <c r="J422" i="15" l="1"/>
  <c r="I102" i="112"/>
  <c r="D179" i="119"/>
  <c r="D176" i="119"/>
  <c r="D169" i="119"/>
  <c r="D168" i="119"/>
  <c r="D167" i="119"/>
  <c r="D166" i="119"/>
  <c r="D146" i="119"/>
  <c r="D145" i="119"/>
  <c r="D133" i="119"/>
  <c r="D132" i="119"/>
  <c r="D131" i="119"/>
  <c r="AA17" i="112"/>
  <c r="D128" i="119" s="1"/>
  <c r="AA18" i="112"/>
  <c r="D129" i="119" s="1"/>
  <c r="AA19" i="112"/>
  <c r="D130" i="119" s="1"/>
  <c r="AA20" i="112"/>
  <c r="AA21" i="112"/>
  <c r="AA22" i="112"/>
  <c r="AA23" i="112"/>
  <c r="D134" i="119" s="1"/>
  <c r="AA24" i="112"/>
  <c r="D135" i="119" s="1"/>
  <c r="AA25" i="112"/>
  <c r="D136" i="119" s="1"/>
  <c r="AA26" i="112"/>
  <c r="AA28" i="112"/>
  <c r="D137" i="119" s="1"/>
  <c r="AA29" i="112"/>
  <c r="D138" i="119" s="1"/>
  <c r="AA30" i="112"/>
  <c r="D139" i="119" s="1"/>
  <c r="AA31" i="112"/>
  <c r="D140" i="119" s="1"/>
  <c r="AA32" i="112"/>
  <c r="D141" i="119" s="1"/>
  <c r="AA33" i="112"/>
  <c r="D142" i="119" s="1"/>
  <c r="AA37" i="112"/>
  <c r="D143" i="119" s="1"/>
  <c r="AA38" i="112"/>
  <c r="D144" i="119" s="1"/>
  <c r="AA39" i="112"/>
  <c r="AA40" i="112"/>
  <c r="AA44" i="112"/>
  <c r="D147" i="119" s="1"/>
  <c r="AA45" i="112"/>
  <c r="D148" i="119" s="1"/>
  <c r="AA46" i="112"/>
  <c r="D149" i="119" s="1"/>
  <c r="AA47" i="112"/>
  <c r="D150" i="119" s="1"/>
  <c r="AA53" i="112"/>
  <c r="D152" i="119" s="1"/>
  <c r="AA64" i="112"/>
  <c r="D156" i="119" s="1"/>
  <c r="AA66" i="112"/>
  <c r="D157" i="119" s="1"/>
  <c r="AA67" i="112"/>
  <c r="D158" i="119" s="1"/>
  <c r="AA68" i="112"/>
  <c r="D159" i="119" s="1"/>
  <c r="AA69" i="112"/>
  <c r="D160" i="119" s="1"/>
  <c r="AA70" i="112"/>
  <c r="D161" i="119" s="1"/>
  <c r="AA71" i="112"/>
  <c r="D162" i="119" s="1"/>
  <c r="AA72" i="112"/>
  <c r="D163" i="119" s="1"/>
  <c r="AA73" i="112"/>
  <c r="D164" i="119" s="1"/>
  <c r="AA74" i="112"/>
  <c r="D165" i="119" s="1"/>
  <c r="AA75" i="112"/>
  <c r="AA77" i="112"/>
  <c r="AA78" i="112"/>
  <c r="AA79" i="112"/>
  <c r="AA80" i="112"/>
  <c r="AA81" i="112"/>
  <c r="D170" i="119" s="1"/>
  <c r="AA82" i="112"/>
  <c r="D171" i="119" s="1"/>
  <c r="AA86" i="112"/>
  <c r="D172" i="119" s="1"/>
  <c r="AA87" i="112"/>
  <c r="D173" i="119" s="1"/>
  <c r="AA88" i="112"/>
  <c r="D174" i="119" s="1"/>
  <c r="AA89" i="112"/>
  <c r="D175" i="119" s="1"/>
  <c r="AA93" i="112"/>
  <c r="AA94" i="112"/>
  <c r="D177" i="119" s="1"/>
  <c r="AA95" i="112"/>
  <c r="D178" i="119" s="1"/>
  <c r="AA96" i="112"/>
  <c r="AA107" i="112"/>
  <c r="N2" i="112" s="1"/>
  <c r="AA15" i="112"/>
  <c r="D127" i="119" s="1"/>
  <c r="W52" i="130"/>
  <c r="V52" i="130"/>
  <c r="U52" i="130"/>
  <c r="T52" i="130"/>
  <c r="L52" i="130"/>
  <c r="M52" i="130"/>
  <c r="N52" i="130"/>
  <c r="O52" i="130"/>
  <c r="P52" i="130"/>
  <c r="Q52" i="130"/>
  <c r="R52" i="130"/>
  <c r="K52" i="130"/>
  <c r="W47" i="130"/>
  <c r="V47" i="130"/>
  <c r="U47" i="130"/>
  <c r="T47" i="130"/>
  <c r="Q47" i="130"/>
  <c r="P47" i="130"/>
  <c r="O47" i="130"/>
  <c r="N47" i="130"/>
  <c r="M47" i="130"/>
  <c r="L47" i="130"/>
  <c r="K47" i="130"/>
  <c r="W42" i="130"/>
  <c r="V42" i="130"/>
  <c r="U42" i="130"/>
  <c r="U30" i="130" s="1"/>
  <c r="T42" i="130"/>
  <c r="R42" i="130"/>
  <c r="Q42" i="130"/>
  <c r="P42" i="130"/>
  <c r="O42" i="130"/>
  <c r="N42" i="130"/>
  <c r="M42" i="130"/>
  <c r="L42" i="130"/>
  <c r="K42" i="130"/>
  <c r="W37" i="130"/>
  <c r="V37" i="130"/>
  <c r="U37" i="130"/>
  <c r="T37" i="130"/>
  <c r="R37" i="130"/>
  <c r="Q37" i="130"/>
  <c r="P37" i="130"/>
  <c r="O37" i="130"/>
  <c r="N37" i="130"/>
  <c r="M37" i="130"/>
  <c r="L37" i="130"/>
  <c r="K37" i="130"/>
  <c r="W32" i="130"/>
  <c r="V32" i="130"/>
  <c r="U32" i="130"/>
  <c r="T32" i="130"/>
  <c r="L32" i="130"/>
  <c r="M32" i="130"/>
  <c r="N32" i="130"/>
  <c r="O32" i="130"/>
  <c r="P32" i="130"/>
  <c r="Q32" i="130"/>
  <c r="R32" i="130"/>
  <c r="K32" i="130"/>
  <c r="W22" i="130"/>
  <c r="V22" i="130"/>
  <c r="U22" i="130"/>
  <c r="T22" i="130"/>
  <c r="L22" i="130"/>
  <c r="M22" i="130"/>
  <c r="N22" i="130"/>
  <c r="O22" i="130"/>
  <c r="P22" i="130"/>
  <c r="Q22" i="130"/>
  <c r="R22" i="130"/>
  <c r="K22" i="130"/>
  <c r="I61" i="130"/>
  <c r="AA61" i="130" s="1"/>
  <c r="D191" i="119" s="1"/>
  <c r="E191" i="119" s="1"/>
  <c r="I59" i="130"/>
  <c r="AA59" i="130" s="1"/>
  <c r="D190" i="119" s="1"/>
  <c r="E190" i="119" s="1"/>
  <c r="I57" i="130"/>
  <c r="AA57" i="130" s="1"/>
  <c r="I56" i="130"/>
  <c r="AA56" i="130" s="1"/>
  <c r="I55" i="130"/>
  <c r="AA55" i="130" s="1"/>
  <c r="I54" i="130"/>
  <c r="AA54" i="130" s="1"/>
  <c r="I48" i="130"/>
  <c r="AA48" i="130" s="1"/>
  <c r="I49" i="130"/>
  <c r="AA49" i="130" s="1"/>
  <c r="I50" i="130"/>
  <c r="AA50" i="130" s="1"/>
  <c r="I43" i="130"/>
  <c r="AA43" i="130" s="1"/>
  <c r="I44" i="130"/>
  <c r="AA44" i="130" s="1"/>
  <c r="I45" i="130"/>
  <c r="AA45" i="130" s="1"/>
  <c r="I38" i="130"/>
  <c r="AA38" i="130" s="1"/>
  <c r="I39" i="130"/>
  <c r="AA39" i="130" s="1"/>
  <c r="I40" i="130"/>
  <c r="AA40" i="130" s="1"/>
  <c r="I33" i="130"/>
  <c r="AA33" i="130" s="1"/>
  <c r="I34" i="130"/>
  <c r="AA34" i="130" s="1"/>
  <c r="I35" i="130"/>
  <c r="AA35" i="130" s="1"/>
  <c r="I26" i="130"/>
  <c r="AA26" i="130" s="1"/>
  <c r="D188" i="119" s="1"/>
  <c r="E188" i="119" s="1"/>
  <c r="I24" i="130"/>
  <c r="AA24" i="130" s="1"/>
  <c r="D187" i="119" s="1"/>
  <c r="E187" i="119" s="1"/>
  <c r="I23" i="130"/>
  <c r="AA23" i="130" s="1"/>
  <c r="D186" i="119" s="1"/>
  <c r="E186" i="119" s="1"/>
  <c r="I20" i="130"/>
  <c r="AB52" i="130" l="1"/>
  <c r="D217" i="119" s="1"/>
  <c r="E217" i="119" s="1"/>
  <c r="AB37" i="130"/>
  <c r="D205" i="119" s="1"/>
  <c r="E205" i="119" s="1"/>
  <c r="AB47" i="130"/>
  <c r="D213" i="119" s="1"/>
  <c r="E213" i="119" s="1"/>
  <c r="T30" i="130"/>
  <c r="AB42" i="130"/>
  <c r="D209" i="119" s="1"/>
  <c r="E209" i="119" s="1"/>
  <c r="AB32" i="130"/>
  <c r="D201" i="119" s="1"/>
  <c r="E201" i="119" s="1"/>
  <c r="AB22" i="130"/>
  <c r="D195" i="119" s="1"/>
  <c r="E195" i="119" s="1"/>
  <c r="M30" i="130"/>
  <c r="M28" i="130" s="1"/>
  <c r="M18" i="130" s="1"/>
  <c r="P30" i="130"/>
  <c r="P28" i="130" s="1"/>
  <c r="P18" i="130" s="1"/>
  <c r="O30" i="130"/>
  <c r="O28" i="130" s="1"/>
  <c r="O18" i="130" s="1"/>
  <c r="T28" i="130"/>
  <c r="V30" i="130"/>
  <c r="V28" i="130" s="1"/>
  <c r="V18" i="130" s="1"/>
  <c r="U28" i="130"/>
  <c r="U18" i="130" s="1"/>
  <c r="N30" i="130"/>
  <c r="N28" i="130" s="1"/>
  <c r="N18" i="130" s="1"/>
  <c r="L30" i="130"/>
  <c r="L28" i="130" s="1"/>
  <c r="L18" i="130" s="1"/>
  <c r="I37" i="130"/>
  <c r="AA37" i="130" s="1"/>
  <c r="W30" i="130"/>
  <c r="W28" i="130" s="1"/>
  <c r="W18" i="130" s="1"/>
  <c r="I32" i="130"/>
  <c r="AA32" i="130" s="1"/>
  <c r="R30" i="130"/>
  <c r="R28" i="130" s="1"/>
  <c r="R18" i="130" s="1"/>
  <c r="Q30" i="130"/>
  <c r="Q28" i="130" s="1"/>
  <c r="Q18" i="130" s="1"/>
  <c r="I42" i="130"/>
  <c r="AA42" i="130" s="1"/>
  <c r="I52" i="130"/>
  <c r="AA52" i="130" s="1"/>
  <c r="K30" i="130"/>
  <c r="I47" i="130"/>
  <c r="AA47" i="130" s="1"/>
  <c r="I22" i="130"/>
  <c r="T18" i="130" l="1"/>
  <c r="AB30" i="130"/>
  <c r="D200" i="119" s="1"/>
  <c r="E200" i="119" s="1"/>
  <c r="I30" i="130"/>
  <c r="AA30" i="130" s="1"/>
  <c r="K28" i="130"/>
  <c r="AB28" i="130" s="1"/>
  <c r="D199" i="119" s="1"/>
  <c r="E199" i="119" s="1"/>
  <c r="K18" i="130" l="1"/>
  <c r="I18" i="130" s="1"/>
  <c r="AA18" i="130" s="1"/>
  <c r="I28" i="130"/>
  <c r="AA28" i="130" s="1"/>
  <c r="D189" i="119" s="1"/>
  <c r="E189" i="119" s="1"/>
  <c r="AA63" i="130" l="1"/>
  <c r="D185" i="119"/>
  <c r="E185" i="119" s="1"/>
  <c r="AB18" i="130"/>
  <c r="N8" i="130"/>
  <c r="H8" i="130"/>
  <c r="M8" i="129"/>
  <c r="H8" i="129"/>
  <c r="I40" i="129"/>
  <c r="AB40" i="129" s="1"/>
  <c r="D66" i="119" s="1"/>
  <c r="I35" i="129"/>
  <c r="I34" i="129"/>
  <c r="AA40" i="115" s="1"/>
  <c r="I33" i="129"/>
  <c r="AA36" i="115" s="1"/>
  <c r="I32" i="129"/>
  <c r="AA32" i="115" s="1"/>
  <c r="I31" i="129"/>
  <c r="AA28" i="115" s="1"/>
  <c r="Y29" i="129"/>
  <c r="Y27" i="129" s="1"/>
  <c r="W29" i="129"/>
  <c r="W27" i="129" s="1"/>
  <c r="U29" i="129"/>
  <c r="U27" i="129" s="1"/>
  <c r="T29" i="129"/>
  <c r="T27" i="129" s="1"/>
  <c r="S29" i="129"/>
  <c r="S27" i="129" s="1"/>
  <c r="R29" i="129"/>
  <c r="R27" i="129" s="1"/>
  <c r="Q29" i="129"/>
  <c r="Q27" i="129" s="1"/>
  <c r="P29" i="129"/>
  <c r="P27" i="129" s="1"/>
  <c r="O29" i="129"/>
  <c r="O27" i="129" s="1"/>
  <c r="N29" i="129"/>
  <c r="N27" i="129" s="1"/>
  <c r="M29" i="129"/>
  <c r="M27" i="129" s="1"/>
  <c r="L29" i="129"/>
  <c r="L27" i="129" s="1"/>
  <c r="K29" i="129"/>
  <c r="K27" i="129" s="1"/>
  <c r="I24" i="129"/>
  <c r="AB24" i="129" s="1"/>
  <c r="D64" i="119" s="1"/>
  <c r="I23" i="129"/>
  <c r="AB23" i="129" s="1"/>
  <c r="D63" i="119" s="1"/>
  <c r="I22" i="129"/>
  <c r="AB22" i="129" s="1"/>
  <c r="D62" i="119" s="1"/>
  <c r="W21" i="129"/>
  <c r="U21" i="129"/>
  <c r="T21" i="129"/>
  <c r="S21" i="129"/>
  <c r="R21" i="129"/>
  <c r="Q21" i="129"/>
  <c r="P21" i="129"/>
  <c r="O21" i="129"/>
  <c r="N21" i="129"/>
  <c r="M21" i="129"/>
  <c r="L21" i="129"/>
  <c r="K21" i="129"/>
  <c r="I19" i="129"/>
  <c r="AB19" i="129" s="1"/>
  <c r="D60" i="119" s="1"/>
  <c r="I18" i="129"/>
  <c r="AB18" i="129" s="1"/>
  <c r="D59" i="119" s="1"/>
  <c r="W17" i="129"/>
  <c r="U17" i="129"/>
  <c r="T17" i="129"/>
  <c r="S17" i="129"/>
  <c r="R17" i="129"/>
  <c r="Q17" i="129"/>
  <c r="P17" i="129"/>
  <c r="O17" i="129"/>
  <c r="N17" i="129"/>
  <c r="M17" i="129"/>
  <c r="L17" i="129"/>
  <c r="K17" i="129"/>
  <c r="D193" i="119" l="1"/>
  <c r="E193" i="119" s="1"/>
  <c r="AB63" i="130"/>
  <c r="N48" i="129"/>
  <c r="K48" i="129"/>
  <c r="O48" i="129"/>
  <c r="P48" i="129"/>
  <c r="Q48" i="129"/>
  <c r="I21" i="129"/>
  <c r="AB21" i="129" s="1"/>
  <c r="D61" i="119" s="1"/>
  <c r="I17" i="129"/>
  <c r="AB17" i="129" s="1"/>
  <c r="D58" i="119" s="1"/>
  <c r="M48" i="129"/>
  <c r="Q7" i="15"/>
  <c r="S48" i="129"/>
  <c r="U48" i="129"/>
  <c r="L48" i="129"/>
  <c r="T48" i="129"/>
  <c r="R48" i="129"/>
  <c r="I27" i="129"/>
  <c r="AB27" i="129" s="1"/>
  <c r="D65" i="119" s="1"/>
  <c r="I29" i="129"/>
  <c r="B6" i="124" l="1"/>
  <c r="X106" i="115"/>
  <c r="W106" i="115"/>
  <c r="R107" i="115"/>
  <c r="R108" i="115"/>
  <c r="Q106" i="115"/>
  <c r="P106" i="115"/>
  <c r="J106" i="115"/>
  <c r="K106" i="115"/>
  <c r="L106" i="115"/>
  <c r="M106" i="115"/>
  <c r="I106" i="115"/>
  <c r="N107" i="115"/>
  <c r="N108" i="115"/>
  <c r="R193" i="115" l="1"/>
  <c r="N193" i="115"/>
  <c r="R192" i="115"/>
  <c r="N192" i="115"/>
  <c r="R191" i="115"/>
  <c r="N191" i="115"/>
  <c r="X190" i="115"/>
  <c r="W190" i="115"/>
  <c r="Q190" i="115"/>
  <c r="P190" i="115"/>
  <c r="M190" i="115"/>
  <c r="L190" i="115"/>
  <c r="K190" i="115"/>
  <c r="J190" i="115"/>
  <c r="I190" i="115"/>
  <c r="R185" i="115"/>
  <c r="N185" i="115"/>
  <c r="R184" i="115"/>
  <c r="N184" i="115"/>
  <c r="R181" i="115"/>
  <c r="N181" i="115"/>
  <c r="R180" i="115"/>
  <c r="N180" i="115"/>
  <c r="R179" i="115"/>
  <c r="N179" i="115"/>
  <c r="R178" i="115"/>
  <c r="N178" i="115"/>
  <c r="R177" i="115"/>
  <c r="N177" i="115"/>
  <c r="R176" i="115"/>
  <c r="N176" i="115"/>
  <c r="X175" i="115"/>
  <c r="W175" i="115"/>
  <c r="Q175" i="115"/>
  <c r="R175" i="115" s="1"/>
  <c r="P175" i="115"/>
  <c r="M175" i="115"/>
  <c r="L175" i="115"/>
  <c r="K175" i="115"/>
  <c r="J175" i="115"/>
  <c r="I175" i="115"/>
  <c r="R173" i="115"/>
  <c r="N173" i="115"/>
  <c r="R172" i="115"/>
  <c r="N172" i="115"/>
  <c r="R169" i="115"/>
  <c r="N169" i="115"/>
  <c r="R168" i="115"/>
  <c r="N168" i="115"/>
  <c r="R167" i="115"/>
  <c r="N167" i="115"/>
  <c r="R166" i="115"/>
  <c r="N166" i="115"/>
  <c r="R165" i="115"/>
  <c r="N165" i="115"/>
  <c r="R164" i="115"/>
  <c r="N164" i="115"/>
  <c r="X163" i="115"/>
  <c r="W163" i="115"/>
  <c r="Q163" i="115"/>
  <c r="P163" i="115"/>
  <c r="R163" i="115" s="1"/>
  <c r="M163" i="115"/>
  <c r="L163" i="115"/>
  <c r="K163" i="115"/>
  <c r="J163" i="115"/>
  <c r="I163" i="115"/>
  <c r="R161" i="115"/>
  <c r="N161" i="115"/>
  <c r="R160" i="115"/>
  <c r="N160" i="115"/>
  <c r="R157" i="115"/>
  <c r="N157" i="115"/>
  <c r="R156" i="115"/>
  <c r="N156" i="115"/>
  <c r="R155" i="115"/>
  <c r="N155" i="115"/>
  <c r="R154" i="115"/>
  <c r="N154" i="115"/>
  <c r="R153" i="115"/>
  <c r="N153" i="115"/>
  <c r="R152" i="115"/>
  <c r="N152" i="115"/>
  <c r="X151" i="115"/>
  <c r="W151" i="115"/>
  <c r="Q151" i="115"/>
  <c r="P151" i="115"/>
  <c r="R151" i="115" s="1"/>
  <c r="M151" i="115"/>
  <c r="L151" i="115"/>
  <c r="K151" i="115"/>
  <c r="J151" i="115"/>
  <c r="I151" i="115"/>
  <c r="C6" i="124"/>
  <c r="M400" i="15"/>
  <c r="M452" i="15" s="1"/>
  <c r="M375" i="15"/>
  <c r="M353" i="15"/>
  <c r="M331" i="15"/>
  <c r="M251" i="15"/>
  <c r="M278" i="15"/>
  <c r="M224" i="15"/>
  <c r="M222" i="15" s="1"/>
  <c r="M53" i="117" s="1"/>
  <c r="M87" i="117" s="1"/>
  <c r="M180" i="15"/>
  <c r="M141" i="15"/>
  <c r="M32" i="117" s="1"/>
  <c r="M112" i="15"/>
  <c r="M66" i="15"/>
  <c r="M44" i="15"/>
  <c r="M88" i="15"/>
  <c r="M20" i="15"/>
  <c r="M18" i="15" s="1"/>
  <c r="M17" i="117" s="1"/>
  <c r="M31" i="15"/>
  <c r="I8" i="15"/>
  <c r="M8" i="112"/>
  <c r="I8" i="117"/>
  <c r="L8" i="115"/>
  <c r="P18" i="101"/>
  <c r="E8" i="101" s="1"/>
  <c r="P21" i="101"/>
  <c r="P24" i="101" s="1"/>
  <c r="B8" i="124"/>
  <c r="W66" i="112"/>
  <c r="L66" i="112"/>
  <c r="M66" i="112"/>
  <c r="N66" i="112"/>
  <c r="O66" i="112"/>
  <c r="P66" i="112"/>
  <c r="Q66" i="112"/>
  <c r="R66" i="112"/>
  <c r="S66" i="112"/>
  <c r="T66" i="112"/>
  <c r="U66" i="112"/>
  <c r="K66" i="112"/>
  <c r="W17" i="112"/>
  <c r="L17" i="112"/>
  <c r="M17" i="112"/>
  <c r="N17" i="112"/>
  <c r="O17" i="112"/>
  <c r="P17" i="112"/>
  <c r="Q17" i="112"/>
  <c r="R17" i="112"/>
  <c r="S17" i="112"/>
  <c r="T17" i="112"/>
  <c r="U17" i="112"/>
  <c r="K17" i="112"/>
  <c r="N121" i="115"/>
  <c r="R121" i="115"/>
  <c r="I75" i="112"/>
  <c r="Z75" i="112" s="1"/>
  <c r="I26" i="112"/>
  <c r="Z26" i="112" s="1"/>
  <c r="X110" i="115"/>
  <c r="W110" i="115"/>
  <c r="Q110" i="115"/>
  <c r="P110" i="115"/>
  <c r="J110" i="115"/>
  <c r="K110" i="115"/>
  <c r="L110" i="115"/>
  <c r="M110" i="115"/>
  <c r="I110" i="115"/>
  <c r="R115" i="115"/>
  <c r="N115" i="115"/>
  <c r="R103" i="115"/>
  <c r="N103" i="115"/>
  <c r="R101" i="115"/>
  <c r="N101" i="115"/>
  <c r="R100" i="115"/>
  <c r="N100" i="115"/>
  <c r="R99" i="115"/>
  <c r="N99" i="115"/>
  <c r="R98" i="115"/>
  <c r="N98" i="115"/>
  <c r="X96" i="115"/>
  <c r="W96" i="115"/>
  <c r="Q96" i="115"/>
  <c r="P96" i="115"/>
  <c r="M96" i="115"/>
  <c r="L96" i="115"/>
  <c r="K96" i="115"/>
  <c r="J96" i="115"/>
  <c r="J87" i="115" s="1"/>
  <c r="I96" i="115"/>
  <c r="R94" i="115"/>
  <c r="N94" i="115"/>
  <c r="R93" i="115"/>
  <c r="N93" i="115"/>
  <c r="R92" i="115"/>
  <c r="N92" i="115"/>
  <c r="R91" i="115"/>
  <c r="N91" i="115"/>
  <c r="X89" i="115"/>
  <c r="W89" i="115"/>
  <c r="Q89" i="115"/>
  <c r="P89" i="115"/>
  <c r="R89" i="115" s="1"/>
  <c r="M89" i="115"/>
  <c r="L89" i="115"/>
  <c r="K89" i="115"/>
  <c r="J89" i="115"/>
  <c r="I89" i="115"/>
  <c r="N89" i="115" s="1"/>
  <c r="R85" i="115"/>
  <c r="N85" i="115"/>
  <c r="R83" i="115"/>
  <c r="N83" i="115"/>
  <c r="R82" i="115"/>
  <c r="N82" i="115"/>
  <c r="R81" i="115"/>
  <c r="N81" i="115"/>
  <c r="R80" i="115"/>
  <c r="N80" i="115"/>
  <c r="X78" i="115"/>
  <c r="X69" i="115" s="1"/>
  <c r="W78" i="115"/>
  <c r="Q78" i="115"/>
  <c r="P78" i="115"/>
  <c r="R78" i="115" s="1"/>
  <c r="M78" i="115"/>
  <c r="L78" i="115"/>
  <c r="L69" i="115" s="1"/>
  <c r="K78" i="115"/>
  <c r="K69" i="115" s="1"/>
  <c r="J78" i="115"/>
  <c r="I78" i="115"/>
  <c r="R76" i="115"/>
  <c r="N76" i="115"/>
  <c r="R75" i="115"/>
  <c r="N75" i="115"/>
  <c r="R74" i="115"/>
  <c r="N74" i="115"/>
  <c r="R73" i="115"/>
  <c r="N73" i="115"/>
  <c r="X71" i="115"/>
  <c r="W71" i="115"/>
  <c r="W69" i="115" s="1"/>
  <c r="Q71" i="115"/>
  <c r="Q69" i="115" s="1"/>
  <c r="P71" i="115"/>
  <c r="M71" i="115"/>
  <c r="N71" i="115" s="1"/>
  <c r="L71" i="115"/>
  <c r="K71" i="115"/>
  <c r="J71" i="115"/>
  <c r="J69" i="115" s="1"/>
  <c r="I71" i="115"/>
  <c r="X60" i="115"/>
  <c r="X51" i="115" s="1"/>
  <c r="W60" i="115"/>
  <c r="Q60" i="115"/>
  <c r="Q51" i="115" s="1"/>
  <c r="P60" i="115"/>
  <c r="M60" i="115"/>
  <c r="L60" i="115"/>
  <c r="K60" i="115"/>
  <c r="J60" i="115"/>
  <c r="I60" i="115"/>
  <c r="X53" i="115"/>
  <c r="W53" i="115"/>
  <c r="W51" i="115" s="1"/>
  <c r="Q53" i="115"/>
  <c r="P53" i="115"/>
  <c r="J53" i="115"/>
  <c r="K53" i="115"/>
  <c r="L53" i="115"/>
  <c r="M53" i="115"/>
  <c r="M51" i="115" s="1"/>
  <c r="I53" i="115"/>
  <c r="R114" i="115"/>
  <c r="N114" i="115"/>
  <c r="R113" i="115"/>
  <c r="N113" i="115"/>
  <c r="R112" i="115"/>
  <c r="N112" i="115"/>
  <c r="R117" i="115"/>
  <c r="N117" i="115"/>
  <c r="R106" i="115"/>
  <c r="N106" i="115"/>
  <c r="R105" i="115"/>
  <c r="N105" i="115"/>
  <c r="R67" i="115"/>
  <c r="N67" i="115"/>
  <c r="R65" i="115"/>
  <c r="N65" i="115"/>
  <c r="R64" i="115"/>
  <c r="N64" i="115"/>
  <c r="R63" i="115"/>
  <c r="N63" i="115"/>
  <c r="R62" i="115"/>
  <c r="N62" i="115"/>
  <c r="R58" i="115"/>
  <c r="N58" i="115"/>
  <c r="R57" i="115"/>
  <c r="N57" i="115"/>
  <c r="R56" i="115"/>
  <c r="N56" i="115"/>
  <c r="R55" i="115"/>
  <c r="N55" i="115"/>
  <c r="R48" i="115"/>
  <c r="N48" i="115"/>
  <c r="N46" i="115"/>
  <c r="R46" i="115"/>
  <c r="R47" i="115"/>
  <c r="N47" i="115"/>
  <c r="R45" i="115"/>
  <c r="N45" i="115"/>
  <c r="R44" i="115"/>
  <c r="N44" i="115"/>
  <c r="R38" i="115"/>
  <c r="N38" i="115"/>
  <c r="R37" i="115"/>
  <c r="N37" i="115"/>
  <c r="X36" i="115"/>
  <c r="X182" i="115" s="1"/>
  <c r="D124" i="119" s="1"/>
  <c r="E124" i="119" s="1"/>
  <c r="W36" i="115"/>
  <c r="W182" i="115" s="1"/>
  <c r="D123" i="119" s="1"/>
  <c r="E123" i="119" s="1"/>
  <c r="Q36" i="115"/>
  <c r="Q182" i="115" s="1"/>
  <c r="D121" i="119" s="1"/>
  <c r="E121" i="119" s="1"/>
  <c r="P36" i="115"/>
  <c r="P182" i="115" s="1"/>
  <c r="D120" i="119" s="1"/>
  <c r="E120" i="119" s="1"/>
  <c r="M36" i="115"/>
  <c r="M182" i="115" s="1"/>
  <c r="D118" i="119" s="1"/>
  <c r="E118" i="119" s="1"/>
  <c r="L36" i="115"/>
  <c r="L182" i="115" s="1"/>
  <c r="D117" i="119" s="1"/>
  <c r="E117" i="119" s="1"/>
  <c r="K36" i="115"/>
  <c r="K182" i="115" s="1"/>
  <c r="D116" i="119" s="1"/>
  <c r="E116" i="119" s="1"/>
  <c r="J36" i="115"/>
  <c r="J182" i="115" s="1"/>
  <c r="D115" i="119" s="1"/>
  <c r="E115" i="119" s="1"/>
  <c r="I36" i="115"/>
  <c r="I182" i="115" s="1"/>
  <c r="D114" i="119" s="1"/>
  <c r="E114" i="119" s="1"/>
  <c r="R34" i="115"/>
  <c r="N34" i="115"/>
  <c r="R33" i="115"/>
  <c r="N33" i="115"/>
  <c r="X32" i="115"/>
  <c r="X170" i="115" s="1"/>
  <c r="D113" i="119" s="1"/>
  <c r="E113" i="119" s="1"/>
  <c r="W32" i="115"/>
  <c r="W170" i="115" s="1"/>
  <c r="D112" i="119" s="1"/>
  <c r="E112" i="119" s="1"/>
  <c r="Q32" i="115"/>
  <c r="Q170" i="115" s="1"/>
  <c r="D110" i="119" s="1"/>
  <c r="E110" i="119" s="1"/>
  <c r="P32" i="115"/>
  <c r="P170" i="115" s="1"/>
  <c r="D109" i="119" s="1"/>
  <c r="E109" i="119" s="1"/>
  <c r="M32" i="115"/>
  <c r="M170" i="115" s="1"/>
  <c r="D107" i="119" s="1"/>
  <c r="E107" i="119" s="1"/>
  <c r="L32" i="115"/>
  <c r="L170" i="115" s="1"/>
  <c r="D106" i="119" s="1"/>
  <c r="E106" i="119" s="1"/>
  <c r="K32" i="115"/>
  <c r="K170" i="115" s="1"/>
  <c r="D105" i="119" s="1"/>
  <c r="E105" i="119" s="1"/>
  <c r="J32" i="115"/>
  <c r="J170" i="115" s="1"/>
  <c r="D104" i="119" s="1"/>
  <c r="E104" i="119" s="1"/>
  <c r="I32" i="115"/>
  <c r="X28" i="115"/>
  <c r="X158" i="115" s="1"/>
  <c r="D102" i="119" s="1"/>
  <c r="E102" i="119" s="1"/>
  <c r="W28" i="115"/>
  <c r="W158" i="115" s="1"/>
  <c r="D101" i="119" s="1"/>
  <c r="E101" i="119" s="1"/>
  <c r="Q28" i="115"/>
  <c r="Q158" i="115" s="1"/>
  <c r="D99" i="119" s="1"/>
  <c r="E99" i="119" s="1"/>
  <c r="P28" i="115"/>
  <c r="R28" i="115" s="1"/>
  <c r="M28" i="115"/>
  <c r="M158" i="115" s="1"/>
  <c r="D96" i="119" s="1"/>
  <c r="E96" i="119" s="1"/>
  <c r="L28" i="115"/>
  <c r="L158" i="115" s="1"/>
  <c r="D95" i="119" s="1"/>
  <c r="E95" i="119" s="1"/>
  <c r="K28" i="115"/>
  <c r="K158" i="115" s="1"/>
  <c r="D94" i="119" s="1"/>
  <c r="E94" i="119" s="1"/>
  <c r="J28" i="115"/>
  <c r="J158" i="115" s="1"/>
  <c r="D93" i="119" s="1"/>
  <c r="E93" i="119" s="1"/>
  <c r="I28" i="115"/>
  <c r="I158" i="115" s="1"/>
  <c r="D92" i="119" s="1"/>
  <c r="E92" i="119" s="1"/>
  <c r="R30" i="115"/>
  <c r="N30" i="115"/>
  <c r="R29" i="115"/>
  <c r="N29" i="115"/>
  <c r="Q87" i="115"/>
  <c r="J323" i="15"/>
  <c r="J321" i="15" s="1"/>
  <c r="I323" i="15"/>
  <c r="I321" i="15" s="1"/>
  <c r="J317" i="15"/>
  <c r="J315" i="15"/>
  <c r="J61" i="117" s="1"/>
  <c r="I317" i="15"/>
  <c r="I315" i="15"/>
  <c r="K315" i="15" s="1"/>
  <c r="K415" i="15"/>
  <c r="J42" i="117"/>
  <c r="I42" i="117"/>
  <c r="K42" i="117" s="1"/>
  <c r="Q204" i="15" s="1"/>
  <c r="D26" i="119" s="1"/>
  <c r="E26" i="119" s="1"/>
  <c r="K297" i="15"/>
  <c r="K270" i="15"/>
  <c r="K243" i="15"/>
  <c r="K195" i="15"/>
  <c r="K170" i="15"/>
  <c r="K156" i="15"/>
  <c r="K131" i="15"/>
  <c r="K103" i="15"/>
  <c r="K81" i="15"/>
  <c r="K59" i="15"/>
  <c r="M436" i="15"/>
  <c r="K417" i="15"/>
  <c r="J416" i="15"/>
  <c r="I416" i="15"/>
  <c r="K416" i="15"/>
  <c r="J30" i="117"/>
  <c r="I30" i="117"/>
  <c r="J69" i="117"/>
  <c r="K69" i="117" s="1"/>
  <c r="I69" i="117"/>
  <c r="J63" i="117"/>
  <c r="I63" i="117"/>
  <c r="J57" i="117"/>
  <c r="I57" i="117"/>
  <c r="K57" i="117" s="1"/>
  <c r="I35" i="112"/>
  <c r="W35" i="112" s="1"/>
  <c r="I42" i="112"/>
  <c r="W42" i="112" s="1"/>
  <c r="I49" i="112"/>
  <c r="W49" i="112" s="1"/>
  <c r="I84" i="112"/>
  <c r="W84" i="112" s="1"/>
  <c r="I91" i="112"/>
  <c r="W91" i="112" s="1"/>
  <c r="I98" i="112"/>
  <c r="W98" i="112" s="1"/>
  <c r="K398" i="15"/>
  <c r="K327" i="15"/>
  <c r="K139" i="15"/>
  <c r="I38" i="129" s="1"/>
  <c r="W38" i="129" s="1"/>
  <c r="K305" i="15"/>
  <c r="K204" i="15"/>
  <c r="J165" i="15"/>
  <c r="I165" i="15"/>
  <c r="K171" i="15"/>
  <c r="H8" i="112"/>
  <c r="H8" i="115"/>
  <c r="G8" i="15"/>
  <c r="F8" i="117"/>
  <c r="Z102" i="112"/>
  <c r="I96" i="112"/>
  <c r="I95" i="112"/>
  <c r="I94" i="112"/>
  <c r="W93" i="112"/>
  <c r="U93" i="112"/>
  <c r="T93" i="112"/>
  <c r="S93" i="112"/>
  <c r="R93" i="112"/>
  <c r="Q93" i="112"/>
  <c r="P93" i="112"/>
  <c r="O93" i="112"/>
  <c r="N93" i="112"/>
  <c r="M93" i="112"/>
  <c r="L93" i="112"/>
  <c r="K93" i="112"/>
  <c r="I89" i="112"/>
  <c r="Z89" i="112" s="1"/>
  <c r="E175" i="119" s="1"/>
  <c r="I88" i="112"/>
  <c r="I87" i="112"/>
  <c r="W86" i="112"/>
  <c r="U86" i="112"/>
  <c r="T86" i="112"/>
  <c r="S86" i="112"/>
  <c r="R86" i="112"/>
  <c r="Q86" i="112"/>
  <c r="P86" i="112"/>
  <c r="O86" i="112"/>
  <c r="N86" i="112"/>
  <c r="M86" i="112"/>
  <c r="L86" i="112"/>
  <c r="K86" i="112"/>
  <c r="I82" i="112"/>
  <c r="Z82" i="112" s="1"/>
  <c r="E171" i="119" s="1"/>
  <c r="I81" i="112"/>
  <c r="Z81" i="112" s="1"/>
  <c r="E170" i="119" s="1"/>
  <c r="I80" i="112"/>
  <c r="Z80" i="112" s="1"/>
  <c r="E169" i="119" s="1"/>
  <c r="I79" i="112"/>
  <c r="Z79" i="112" s="1"/>
  <c r="E168" i="119" s="1"/>
  <c r="I78" i="112"/>
  <c r="Z78" i="112" s="1"/>
  <c r="E167" i="119" s="1"/>
  <c r="W77" i="112"/>
  <c r="U77" i="112"/>
  <c r="T77" i="112"/>
  <c r="S77" i="112"/>
  <c r="R77" i="112"/>
  <c r="Q77" i="112"/>
  <c r="P77" i="112"/>
  <c r="O77" i="112"/>
  <c r="N77" i="112"/>
  <c r="M77" i="112"/>
  <c r="M64" i="112" s="1"/>
  <c r="L77" i="112"/>
  <c r="K77" i="112"/>
  <c r="I74" i="112"/>
  <c r="Z74" i="112" s="1"/>
  <c r="E165" i="119" s="1"/>
  <c r="I73" i="112"/>
  <c r="Z73" i="112" s="1"/>
  <c r="E164" i="119" s="1"/>
  <c r="I72" i="112"/>
  <c r="I71" i="112"/>
  <c r="Z71" i="112" s="1"/>
  <c r="E162" i="119" s="1"/>
  <c r="I70" i="112"/>
  <c r="Z70" i="112" s="1"/>
  <c r="E161" i="119" s="1"/>
  <c r="I69" i="112"/>
  <c r="Z69" i="112" s="1"/>
  <c r="E160" i="119" s="1"/>
  <c r="I68" i="112"/>
  <c r="I67" i="112"/>
  <c r="W28" i="112"/>
  <c r="L28" i="112"/>
  <c r="M28" i="112"/>
  <c r="N28" i="112"/>
  <c r="O28" i="112"/>
  <c r="P28" i="112"/>
  <c r="Q28" i="112"/>
  <c r="R28" i="112"/>
  <c r="S28" i="112"/>
  <c r="T28" i="112"/>
  <c r="U28" i="112"/>
  <c r="K28" i="112"/>
  <c r="W44" i="112"/>
  <c r="U44" i="112"/>
  <c r="T44" i="112"/>
  <c r="S44" i="112"/>
  <c r="R44" i="112"/>
  <c r="Q44" i="112"/>
  <c r="P44" i="112"/>
  <c r="O44" i="112"/>
  <c r="N44" i="112"/>
  <c r="M44" i="112"/>
  <c r="L44" i="112"/>
  <c r="K44" i="112"/>
  <c r="W37" i="112"/>
  <c r="L37" i="112"/>
  <c r="M37" i="112"/>
  <c r="N37" i="112"/>
  <c r="O37" i="112"/>
  <c r="P37" i="112"/>
  <c r="Q37" i="112"/>
  <c r="R37" i="112"/>
  <c r="S37" i="112"/>
  <c r="T37" i="112"/>
  <c r="U37" i="112"/>
  <c r="K37" i="112"/>
  <c r="I53" i="112"/>
  <c r="I47" i="112"/>
  <c r="I46" i="112"/>
  <c r="I45" i="112"/>
  <c r="I40" i="112"/>
  <c r="Z40" i="112" s="1"/>
  <c r="E146" i="119" s="1"/>
  <c r="I39" i="112"/>
  <c r="Z39" i="112" s="1"/>
  <c r="E145" i="119" s="1"/>
  <c r="I38" i="112"/>
  <c r="Z38" i="112" s="1"/>
  <c r="E144" i="119" s="1"/>
  <c r="I18" i="112"/>
  <c r="I19" i="112"/>
  <c r="I20" i="112"/>
  <c r="Z20" i="112" s="1"/>
  <c r="E131" i="119" s="1"/>
  <c r="I21" i="112"/>
  <c r="Z21" i="112" s="1"/>
  <c r="E132" i="119" s="1"/>
  <c r="I22" i="112"/>
  <c r="Z22" i="112" s="1"/>
  <c r="E133" i="119" s="1"/>
  <c r="I23" i="112"/>
  <c r="I24" i="112"/>
  <c r="Z24" i="112" s="1"/>
  <c r="E135" i="119" s="1"/>
  <c r="I25" i="112"/>
  <c r="Z25" i="112" s="1"/>
  <c r="E136" i="119" s="1"/>
  <c r="I29" i="112"/>
  <c r="Z29" i="112" s="1"/>
  <c r="E138" i="119" s="1"/>
  <c r="I30" i="112"/>
  <c r="Z30" i="112" s="1"/>
  <c r="E139" i="119" s="1"/>
  <c r="I31" i="112"/>
  <c r="Z31" i="112" s="1"/>
  <c r="E140" i="119" s="1"/>
  <c r="I32" i="112"/>
  <c r="Z32" i="112" s="1"/>
  <c r="E141" i="119" s="1"/>
  <c r="I33" i="112"/>
  <c r="Z33" i="112" s="1"/>
  <c r="E142" i="119" s="1"/>
  <c r="J442" i="15"/>
  <c r="J436" i="15" s="1"/>
  <c r="I104" i="112" s="1"/>
  <c r="I442" i="15"/>
  <c r="K442" i="15" s="1"/>
  <c r="J438" i="15"/>
  <c r="I438" i="15"/>
  <c r="I81" i="117" s="1"/>
  <c r="J426" i="15"/>
  <c r="I426" i="15"/>
  <c r="I406" i="15"/>
  <c r="K406" i="15" s="1"/>
  <c r="J377" i="15"/>
  <c r="J381" i="15"/>
  <c r="J392" i="15"/>
  <c r="I377" i="15"/>
  <c r="I381" i="15"/>
  <c r="I392" i="15"/>
  <c r="K392" i="15" s="1"/>
  <c r="J406" i="15"/>
  <c r="J401" i="15"/>
  <c r="J400" i="15" s="1"/>
  <c r="J402" i="15"/>
  <c r="I402" i="15"/>
  <c r="J369" i="15"/>
  <c r="I369" i="15"/>
  <c r="K369" i="15" s="1"/>
  <c r="J359" i="15"/>
  <c r="I359" i="15"/>
  <c r="K359" i="15" s="1"/>
  <c r="J355" i="15"/>
  <c r="I355" i="15"/>
  <c r="K355" i="15" s="1"/>
  <c r="K405" i="15"/>
  <c r="K358" i="15"/>
  <c r="J347" i="15"/>
  <c r="I347" i="15"/>
  <c r="J336" i="15"/>
  <c r="I336" i="15"/>
  <c r="K336" i="15" s="1"/>
  <c r="J333" i="15"/>
  <c r="I333" i="15"/>
  <c r="J311" i="15"/>
  <c r="J309" i="15"/>
  <c r="I311" i="15"/>
  <c r="I309" i="15" s="1"/>
  <c r="J298" i="15"/>
  <c r="I298" i="15"/>
  <c r="J291" i="15"/>
  <c r="K291" i="15" s="1"/>
  <c r="I291" i="15"/>
  <c r="J283" i="15"/>
  <c r="I283" i="15"/>
  <c r="K283" i="15" s="1"/>
  <c r="J280" i="15"/>
  <c r="I280" i="15"/>
  <c r="I279" i="15" s="1"/>
  <c r="J271" i="15"/>
  <c r="I271" i="15"/>
  <c r="J264" i="15"/>
  <c r="I264" i="15"/>
  <c r="J256" i="15"/>
  <c r="I256" i="15"/>
  <c r="J253" i="15"/>
  <c r="I253" i="15"/>
  <c r="I252" i="15" s="1"/>
  <c r="I251" i="15" s="1"/>
  <c r="J244" i="15"/>
  <c r="I244" i="15"/>
  <c r="J237" i="15"/>
  <c r="I237" i="15"/>
  <c r="K237" i="15" s="1"/>
  <c r="J229" i="15"/>
  <c r="J225" i="15" s="1"/>
  <c r="J224" i="15" s="1"/>
  <c r="J54" i="117" s="1"/>
  <c r="I229" i="15"/>
  <c r="K229" i="15" s="1"/>
  <c r="J226" i="15"/>
  <c r="I226" i="15"/>
  <c r="K226" i="15" s="1"/>
  <c r="J210" i="15"/>
  <c r="I210" i="15"/>
  <c r="K210" i="15" s="1"/>
  <c r="J196" i="15"/>
  <c r="I196" i="15"/>
  <c r="J186" i="15"/>
  <c r="K186" i="15" s="1"/>
  <c r="I186" i="15"/>
  <c r="J182" i="15"/>
  <c r="J181" i="15" s="1"/>
  <c r="J180" i="15" s="1"/>
  <c r="I182" i="15"/>
  <c r="I181" i="15" s="1"/>
  <c r="J173" i="15"/>
  <c r="J36" i="117" s="1"/>
  <c r="I173" i="15"/>
  <c r="K173" i="15" s="1"/>
  <c r="I157" i="15"/>
  <c r="I147" i="15"/>
  <c r="J157" i="15"/>
  <c r="J147" i="15"/>
  <c r="J142" i="15" s="1"/>
  <c r="J141" i="15" s="1"/>
  <c r="J143" i="15"/>
  <c r="I143" i="15"/>
  <c r="I142" i="15" s="1"/>
  <c r="J132" i="15"/>
  <c r="I132" i="15"/>
  <c r="J125" i="15"/>
  <c r="K125" i="15" s="1"/>
  <c r="I125" i="15"/>
  <c r="J117" i="15"/>
  <c r="I117" i="15"/>
  <c r="K117" i="15" s="1"/>
  <c r="I113" i="15"/>
  <c r="J114" i="15"/>
  <c r="J113" i="15" s="1"/>
  <c r="I114" i="15"/>
  <c r="J104" i="15"/>
  <c r="I104" i="15"/>
  <c r="J94" i="15"/>
  <c r="K94" i="15" s="1"/>
  <c r="I94" i="15"/>
  <c r="J90" i="15"/>
  <c r="J89" i="15" s="1"/>
  <c r="J88" i="15" s="1"/>
  <c r="I90" i="15"/>
  <c r="I89" i="15" s="1"/>
  <c r="J82" i="15"/>
  <c r="K82" i="15" s="1"/>
  <c r="I82" i="15"/>
  <c r="J72" i="15"/>
  <c r="I72" i="15"/>
  <c r="K72" i="15" s="1"/>
  <c r="J68" i="15"/>
  <c r="J67" i="15" s="1"/>
  <c r="J66" i="15" s="1"/>
  <c r="I68" i="15"/>
  <c r="I67" i="15" s="1"/>
  <c r="J46" i="15"/>
  <c r="I46" i="15"/>
  <c r="J50" i="15"/>
  <c r="J45" i="15" s="1"/>
  <c r="J44" i="15" s="1"/>
  <c r="I50" i="15"/>
  <c r="J60" i="15"/>
  <c r="I60" i="15"/>
  <c r="K60" i="15" s="1"/>
  <c r="J38" i="15"/>
  <c r="K38" i="15" s="1"/>
  <c r="I38" i="15"/>
  <c r="J33" i="15"/>
  <c r="J32" i="15"/>
  <c r="J31" i="15" s="1"/>
  <c r="J19" i="117" s="1"/>
  <c r="I33" i="15"/>
  <c r="I32" i="15" s="1"/>
  <c r="I31" i="15" s="1"/>
  <c r="J22" i="15"/>
  <c r="J21" i="15" s="1"/>
  <c r="J20" i="15" s="1"/>
  <c r="J18" i="117" s="1"/>
  <c r="I22" i="15"/>
  <c r="J27" i="15"/>
  <c r="I27" i="15"/>
  <c r="K27" i="15" s="1"/>
  <c r="K450" i="15"/>
  <c r="K448" i="15"/>
  <c r="K446" i="15"/>
  <c r="K444" i="15"/>
  <c r="K443" i="15"/>
  <c r="K440" i="15"/>
  <c r="K439" i="15"/>
  <c r="K434" i="15"/>
  <c r="K430" i="15"/>
  <c r="K428" i="15"/>
  <c r="K427" i="15"/>
  <c r="K424" i="15"/>
  <c r="K420" i="15"/>
  <c r="K419" i="15"/>
  <c r="K418" i="15"/>
  <c r="K414" i="15"/>
  <c r="K413" i="15"/>
  <c r="K412" i="15"/>
  <c r="K411" i="15"/>
  <c r="K410" i="15"/>
  <c r="K409" i="15"/>
  <c r="K408" i="15"/>
  <c r="K407" i="15"/>
  <c r="K404" i="15"/>
  <c r="K403" i="15"/>
  <c r="K396" i="15"/>
  <c r="K395" i="15"/>
  <c r="K394" i="15"/>
  <c r="K393" i="15"/>
  <c r="K391" i="15"/>
  <c r="K390" i="15"/>
  <c r="K389" i="15"/>
  <c r="K388" i="15"/>
  <c r="K387" i="15"/>
  <c r="K386" i="15"/>
  <c r="K385" i="15"/>
  <c r="K384" i="15"/>
  <c r="K383" i="15"/>
  <c r="K382" i="15"/>
  <c r="K380" i="15"/>
  <c r="K379" i="15"/>
  <c r="K378" i="15"/>
  <c r="K373" i="15"/>
  <c r="K372" i="15"/>
  <c r="K371" i="15"/>
  <c r="K370" i="15"/>
  <c r="K368" i="15"/>
  <c r="K367" i="15"/>
  <c r="K366" i="15"/>
  <c r="K365" i="15"/>
  <c r="K364" i="15"/>
  <c r="K363" i="15"/>
  <c r="K362" i="15"/>
  <c r="K361" i="15"/>
  <c r="K360" i="15"/>
  <c r="K357" i="15"/>
  <c r="K356" i="15"/>
  <c r="K351" i="15"/>
  <c r="K350" i="15"/>
  <c r="K349" i="15"/>
  <c r="K348" i="15"/>
  <c r="K346" i="15"/>
  <c r="K345" i="15"/>
  <c r="K344" i="15"/>
  <c r="K343" i="15"/>
  <c r="K342" i="15"/>
  <c r="K341" i="15"/>
  <c r="K340" i="15"/>
  <c r="K339" i="15"/>
  <c r="K338" i="15"/>
  <c r="K337" i="15"/>
  <c r="K335" i="15"/>
  <c r="K334" i="15"/>
  <c r="K325" i="15"/>
  <c r="K324" i="15"/>
  <c r="K319" i="15"/>
  <c r="K318" i="15"/>
  <c r="K313" i="15"/>
  <c r="K312" i="15"/>
  <c r="K303" i="15"/>
  <c r="K302" i="15"/>
  <c r="K301" i="15"/>
  <c r="K300" i="15"/>
  <c r="K299" i="15"/>
  <c r="K296" i="15"/>
  <c r="K295" i="15"/>
  <c r="K294" i="15"/>
  <c r="K293" i="15"/>
  <c r="K292" i="15"/>
  <c r="K290" i="15"/>
  <c r="K289" i="15"/>
  <c r="K288" i="15"/>
  <c r="K287" i="15"/>
  <c r="K286" i="15"/>
  <c r="K285" i="15"/>
  <c r="K284" i="15"/>
  <c r="K282" i="15"/>
  <c r="K281" i="15"/>
  <c r="K276" i="15"/>
  <c r="K275" i="15"/>
  <c r="K274" i="15"/>
  <c r="K273" i="15"/>
  <c r="K272" i="15"/>
  <c r="K269" i="15"/>
  <c r="K268" i="15"/>
  <c r="K267" i="15"/>
  <c r="K266" i="15"/>
  <c r="K265" i="15"/>
  <c r="K263" i="15"/>
  <c r="K262" i="15"/>
  <c r="K261" i="15"/>
  <c r="K260" i="15"/>
  <c r="K259" i="15"/>
  <c r="K258" i="15"/>
  <c r="K257" i="15"/>
  <c r="K255" i="15"/>
  <c r="K254" i="15"/>
  <c r="K249" i="15"/>
  <c r="K248" i="15"/>
  <c r="K247" i="15"/>
  <c r="K246" i="15"/>
  <c r="K245" i="15"/>
  <c r="K242" i="15"/>
  <c r="K241" i="15"/>
  <c r="K240" i="15"/>
  <c r="K239" i="15"/>
  <c r="K238" i="15"/>
  <c r="K236" i="15"/>
  <c r="K235" i="15"/>
  <c r="K234" i="15"/>
  <c r="K233" i="15"/>
  <c r="K232" i="15"/>
  <c r="K231" i="15"/>
  <c r="K230" i="15"/>
  <c r="K228" i="15"/>
  <c r="K227" i="15"/>
  <c r="K215" i="15"/>
  <c r="K214" i="15"/>
  <c r="K213" i="15"/>
  <c r="K212" i="15"/>
  <c r="K211" i="15"/>
  <c r="K209" i="15"/>
  <c r="K208" i="15"/>
  <c r="K200" i="15"/>
  <c r="K199" i="15"/>
  <c r="K198" i="15"/>
  <c r="K197" i="15"/>
  <c r="K194" i="15"/>
  <c r="K193" i="15"/>
  <c r="K192" i="15"/>
  <c r="K191" i="15"/>
  <c r="K190" i="15"/>
  <c r="K189" i="15"/>
  <c r="K188" i="15"/>
  <c r="K187" i="15"/>
  <c r="K185" i="15"/>
  <c r="K184" i="15"/>
  <c r="K183" i="15"/>
  <c r="K178" i="15"/>
  <c r="K176" i="15"/>
  <c r="K175" i="15"/>
  <c r="K174" i="15"/>
  <c r="K169" i="15"/>
  <c r="K168" i="15"/>
  <c r="K167" i="15"/>
  <c r="K166" i="15"/>
  <c r="K161" i="15"/>
  <c r="K160" i="15"/>
  <c r="K159" i="15"/>
  <c r="K158" i="15"/>
  <c r="K155" i="15"/>
  <c r="K154" i="15"/>
  <c r="K153" i="15"/>
  <c r="K152" i="15"/>
  <c r="K151" i="15"/>
  <c r="K150" i="15"/>
  <c r="K149" i="15"/>
  <c r="K148" i="15"/>
  <c r="K146" i="15"/>
  <c r="K145" i="15"/>
  <c r="K144" i="15"/>
  <c r="K136" i="15"/>
  <c r="K135" i="15"/>
  <c r="K134" i="15"/>
  <c r="K133" i="15"/>
  <c r="K130" i="15"/>
  <c r="K129" i="15"/>
  <c r="K128" i="15"/>
  <c r="K127" i="15"/>
  <c r="K126" i="15"/>
  <c r="K124" i="15"/>
  <c r="K123" i="15"/>
  <c r="K122" i="15"/>
  <c r="K121" i="15"/>
  <c r="K120" i="15"/>
  <c r="K119" i="15"/>
  <c r="K118" i="15"/>
  <c r="K116" i="15"/>
  <c r="K115" i="15"/>
  <c r="K108" i="15"/>
  <c r="K107" i="15"/>
  <c r="K106" i="15"/>
  <c r="K105" i="15"/>
  <c r="K102" i="15"/>
  <c r="K101" i="15"/>
  <c r="K100" i="15"/>
  <c r="K99" i="15"/>
  <c r="K98" i="15"/>
  <c r="K97" i="15"/>
  <c r="K96" i="15"/>
  <c r="K95" i="15"/>
  <c r="K93" i="15"/>
  <c r="K92" i="15"/>
  <c r="K91" i="15"/>
  <c r="K86" i="15"/>
  <c r="K85" i="15"/>
  <c r="K84" i="15"/>
  <c r="K83" i="15"/>
  <c r="K80" i="15"/>
  <c r="K79" i="15"/>
  <c r="K78" i="15"/>
  <c r="K77" i="15"/>
  <c r="K76" i="15"/>
  <c r="K75" i="15"/>
  <c r="K74" i="15"/>
  <c r="K73" i="15"/>
  <c r="K71" i="15"/>
  <c r="K70" i="15"/>
  <c r="K69" i="15"/>
  <c r="K64" i="15"/>
  <c r="K63" i="15"/>
  <c r="K62" i="15"/>
  <c r="K61" i="15"/>
  <c r="K58" i="15"/>
  <c r="K57" i="15"/>
  <c r="K56" i="15"/>
  <c r="K55" i="15"/>
  <c r="K54" i="15"/>
  <c r="K53" i="15"/>
  <c r="K52" i="15"/>
  <c r="K51" i="15"/>
  <c r="K49" i="15"/>
  <c r="K48" i="15"/>
  <c r="K47" i="15"/>
  <c r="K40" i="15"/>
  <c r="K39" i="15"/>
  <c r="K37" i="15"/>
  <c r="K36" i="15"/>
  <c r="K35" i="15"/>
  <c r="K34" i="15"/>
  <c r="K29" i="15"/>
  <c r="K28" i="15"/>
  <c r="K26" i="15"/>
  <c r="K25" i="15"/>
  <c r="K24" i="15"/>
  <c r="K23" i="15"/>
  <c r="K16" i="15"/>
  <c r="I15" i="129" s="1"/>
  <c r="AB15" i="129" s="1"/>
  <c r="D57" i="119" s="1"/>
  <c r="I206" i="15"/>
  <c r="I43" i="117" s="1"/>
  <c r="J206" i="15"/>
  <c r="J202" i="15" s="1"/>
  <c r="I376" i="15"/>
  <c r="K432" i="15"/>
  <c r="K104" i="15"/>
  <c r="K256" i="15"/>
  <c r="K438" i="15"/>
  <c r="K33" i="15"/>
  <c r="K402" i="15"/>
  <c r="K196" i="15"/>
  <c r="I354" i="15"/>
  <c r="I353" i="15" s="1"/>
  <c r="K206" i="15"/>
  <c r="K310" i="15"/>
  <c r="K316" i="15"/>
  <c r="K322" i="15"/>
  <c r="M85" i="117"/>
  <c r="J85" i="117"/>
  <c r="I85" i="117"/>
  <c r="M84" i="117"/>
  <c r="J84" i="117"/>
  <c r="I84" i="117"/>
  <c r="M83" i="117"/>
  <c r="J83" i="117"/>
  <c r="I83" i="117"/>
  <c r="K83" i="117" s="1"/>
  <c r="Q446" i="15" s="1"/>
  <c r="D51" i="119" s="1"/>
  <c r="E51" i="119" s="1"/>
  <c r="M82" i="117"/>
  <c r="J82" i="117"/>
  <c r="M81" i="117"/>
  <c r="J81" i="117"/>
  <c r="M80" i="117"/>
  <c r="J78" i="117"/>
  <c r="I78" i="117"/>
  <c r="J77" i="117"/>
  <c r="I77" i="117"/>
  <c r="J76" i="117"/>
  <c r="I76" i="117"/>
  <c r="J74" i="117"/>
  <c r="I74" i="117"/>
  <c r="I73" i="117" s="1"/>
  <c r="K74" i="117"/>
  <c r="M73" i="117"/>
  <c r="M41" i="117"/>
  <c r="J37" i="117"/>
  <c r="I37" i="117"/>
  <c r="I35" i="117"/>
  <c r="M28" i="117"/>
  <c r="J15" i="117"/>
  <c r="I15" i="117"/>
  <c r="P21" i="115"/>
  <c r="Q21" i="115"/>
  <c r="R22" i="115"/>
  <c r="R23" i="115"/>
  <c r="R24" i="115"/>
  <c r="R123" i="115"/>
  <c r="X21" i="115"/>
  <c r="W21" i="115"/>
  <c r="N22" i="115"/>
  <c r="N23" i="115"/>
  <c r="N24" i="115"/>
  <c r="M21" i="115"/>
  <c r="L21" i="115"/>
  <c r="K21" i="115"/>
  <c r="J21" i="115"/>
  <c r="I21" i="115"/>
  <c r="M71" i="117"/>
  <c r="M329" i="15"/>
  <c r="M65" i="117" s="1"/>
  <c r="M307" i="15"/>
  <c r="M59" i="117" s="1"/>
  <c r="M163" i="15"/>
  <c r="M34" i="117"/>
  <c r="M24" i="102"/>
  <c r="I21" i="15"/>
  <c r="I20" i="15" s="1"/>
  <c r="I18" i="117" s="1"/>
  <c r="K46" i="15"/>
  <c r="J252" i="15"/>
  <c r="K252" i="15" s="1"/>
  <c r="R53" i="115"/>
  <c r="I75" i="117"/>
  <c r="J51" i="115"/>
  <c r="R71" i="115"/>
  <c r="M87" i="115"/>
  <c r="R96" i="115"/>
  <c r="R110" i="115"/>
  <c r="P87" i="115"/>
  <c r="N53" i="115"/>
  <c r="J62" i="117"/>
  <c r="K62" i="117" s="1"/>
  <c r="K321" i="15"/>
  <c r="I62" i="117"/>
  <c r="K323" i="15"/>
  <c r="I61" i="117"/>
  <c r="K317" i="15"/>
  <c r="K311" i="15"/>
  <c r="J307" i="15"/>
  <c r="I60" i="117"/>
  <c r="I59" i="117" s="1"/>
  <c r="J60" i="117"/>
  <c r="K309" i="15"/>
  <c r="K85" i="117"/>
  <c r="Q450" i="15" s="1"/>
  <c r="D53" i="119" s="1"/>
  <c r="E53" i="119" s="1"/>
  <c r="I100" i="112" l="1"/>
  <c r="J71" i="117"/>
  <c r="K181" i="15"/>
  <c r="I180" i="15"/>
  <c r="I39" i="117" s="1"/>
  <c r="K31" i="15"/>
  <c r="I19" i="117"/>
  <c r="I278" i="15"/>
  <c r="I56" i="117" s="1"/>
  <c r="K18" i="117"/>
  <c r="I17" i="117"/>
  <c r="K89" i="15"/>
  <c r="I88" i="15"/>
  <c r="I24" i="117" s="1"/>
  <c r="I307" i="15"/>
  <c r="K307" i="15" s="1"/>
  <c r="K182" i="15"/>
  <c r="J75" i="117"/>
  <c r="K75" i="117" s="1"/>
  <c r="K147" i="15"/>
  <c r="J73" i="117"/>
  <c r="K73" i="117" s="1"/>
  <c r="Z19" i="112"/>
  <c r="E130" i="119" s="1"/>
  <c r="K381" i="15"/>
  <c r="M42" i="15"/>
  <c r="M21" i="117" s="1"/>
  <c r="AA121" i="115"/>
  <c r="D85" i="119" s="1"/>
  <c r="E85" i="119" s="1"/>
  <c r="Z23" i="112"/>
  <c r="E134" i="119" s="1"/>
  <c r="I225" i="15"/>
  <c r="K77" i="117"/>
  <c r="Q432" i="15" s="1"/>
  <c r="D46" i="119" s="1"/>
  <c r="E46" i="119" s="1"/>
  <c r="K90" i="15"/>
  <c r="K298" i="15"/>
  <c r="Z53" i="112"/>
  <c r="E152" i="119" s="1"/>
  <c r="K63" i="117"/>
  <c r="J32" i="117"/>
  <c r="I202" i="15"/>
  <c r="K202" i="15" s="1"/>
  <c r="I46" i="129" s="1"/>
  <c r="J43" i="117"/>
  <c r="K43" i="117" s="1"/>
  <c r="Q206" i="15" s="1"/>
  <c r="D27" i="119" s="1"/>
  <c r="E27" i="119" s="1"/>
  <c r="I36" i="117"/>
  <c r="I34" i="117" s="1"/>
  <c r="K143" i="15"/>
  <c r="K68" i="15"/>
  <c r="K50" i="15"/>
  <c r="J354" i="15"/>
  <c r="K426" i="15"/>
  <c r="I422" i="15"/>
  <c r="K422" i="15" s="1"/>
  <c r="Z18" i="112"/>
  <c r="E129" i="119" s="1"/>
  <c r="Q321" i="15"/>
  <c r="D36" i="119" s="1"/>
  <c r="E36" i="119" s="1"/>
  <c r="K19" i="117"/>
  <c r="I82" i="117"/>
  <c r="K82" i="117" s="1"/>
  <c r="K84" i="117"/>
  <c r="Q448" i="15" s="1"/>
  <c r="D52" i="119" s="1"/>
  <c r="E52" i="119" s="1"/>
  <c r="I163" i="15"/>
  <c r="I401" i="15"/>
  <c r="I45" i="15"/>
  <c r="K264" i="15"/>
  <c r="Z87" i="112"/>
  <c r="E173" i="119" s="1"/>
  <c r="K30" i="117"/>
  <c r="K21" i="15"/>
  <c r="J80" i="117"/>
  <c r="K22" i="15"/>
  <c r="Z88" i="112"/>
  <c r="E174" i="119" s="1"/>
  <c r="Z67" i="112"/>
  <c r="E158" i="119" s="1"/>
  <c r="K20" i="15"/>
  <c r="Q20" i="15" s="1"/>
  <c r="D12" i="119" s="1"/>
  <c r="E12" i="119" s="1"/>
  <c r="I18" i="15"/>
  <c r="I436" i="15"/>
  <c r="I55" i="112" s="1"/>
  <c r="K114" i="15"/>
  <c r="K157" i="15"/>
  <c r="K271" i="15"/>
  <c r="J332" i="15"/>
  <c r="J331" i="15" s="1"/>
  <c r="J66" i="117" s="1"/>
  <c r="K76" i="117"/>
  <c r="Q430" i="15" s="1"/>
  <c r="D45" i="119" s="1"/>
  <c r="E45" i="119" s="1"/>
  <c r="W100" i="112"/>
  <c r="AA100" i="112"/>
  <c r="D180" i="119" s="1"/>
  <c r="I41" i="117"/>
  <c r="K36" i="117"/>
  <c r="Q173" i="15" s="1"/>
  <c r="D22" i="119" s="1"/>
  <c r="E22" i="119" s="1"/>
  <c r="W55" i="112"/>
  <c r="AA55" i="112"/>
  <c r="D153" i="119" s="1"/>
  <c r="K61" i="117"/>
  <c r="Q315" i="15" s="1"/>
  <c r="D35" i="119" s="1"/>
  <c r="E35" i="119" s="1"/>
  <c r="K78" i="117"/>
  <c r="Q434" i="15" s="1"/>
  <c r="D47" i="119" s="1"/>
  <c r="E47" i="119" s="1"/>
  <c r="W104" i="112"/>
  <c r="AA104" i="112"/>
  <c r="D182" i="119" s="1"/>
  <c r="K81" i="117"/>
  <c r="Q438" i="15" s="1"/>
  <c r="D49" i="119" s="1"/>
  <c r="E49" i="119" s="1"/>
  <c r="K60" i="117"/>
  <c r="Q309" i="15" s="1"/>
  <c r="D34" i="119" s="1"/>
  <c r="E34" i="119" s="1"/>
  <c r="AA102" i="112"/>
  <c r="D181" i="119" s="1"/>
  <c r="E181" i="119" s="1"/>
  <c r="W15" i="129"/>
  <c r="P15" i="112"/>
  <c r="P57" i="112" s="1"/>
  <c r="N64" i="112"/>
  <c r="N106" i="112" s="1"/>
  <c r="L64" i="112"/>
  <c r="L106" i="112" s="1"/>
  <c r="O15" i="112"/>
  <c r="O57" i="112" s="1"/>
  <c r="W15" i="112"/>
  <c r="O64" i="112"/>
  <c r="O106" i="112" s="1"/>
  <c r="R15" i="112"/>
  <c r="R57" i="112" s="1"/>
  <c r="T64" i="112"/>
  <c r="T106" i="112" s="1"/>
  <c r="Q15" i="112"/>
  <c r="Q57" i="112" s="1"/>
  <c r="M106" i="112"/>
  <c r="Q64" i="112"/>
  <c r="Q106" i="112" s="1"/>
  <c r="U64" i="112"/>
  <c r="U106" i="112" s="1"/>
  <c r="K64" i="112"/>
  <c r="K106" i="112" s="1"/>
  <c r="U15" i="112"/>
  <c r="U57" i="112" s="1"/>
  <c r="I66" i="112"/>
  <c r="Z55" i="112"/>
  <c r="T15" i="112"/>
  <c r="T57" i="112" s="1"/>
  <c r="L15" i="112"/>
  <c r="L57" i="112" s="1"/>
  <c r="Z104" i="112"/>
  <c r="Z100" i="112"/>
  <c r="K15" i="112"/>
  <c r="K57" i="112" s="1"/>
  <c r="Z68" i="112"/>
  <c r="E159" i="119" s="1"/>
  <c r="P64" i="112"/>
  <c r="P106" i="112" s="1"/>
  <c r="I28" i="112"/>
  <c r="Z28" i="112" s="1"/>
  <c r="E137" i="119" s="1"/>
  <c r="M15" i="112"/>
  <c r="M57" i="112" s="1"/>
  <c r="W64" i="112"/>
  <c r="S15" i="112"/>
  <c r="S57" i="112" s="1"/>
  <c r="I44" i="112"/>
  <c r="I37" i="112"/>
  <c r="Z37" i="112" s="1"/>
  <c r="E143" i="119" s="1"/>
  <c r="S64" i="112"/>
  <c r="S106" i="112" s="1"/>
  <c r="R21" i="115"/>
  <c r="L51" i="115"/>
  <c r="I69" i="115"/>
  <c r="R87" i="115"/>
  <c r="N21" i="115"/>
  <c r="L87" i="115"/>
  <c r="R190" i="115"/>
  <c r="N78" i="115"/>
  <c r="P51" i="115"/>
  <c r="R51" i="115" s="1"/>
  <c r="N28" i="115"/>
  <c r="W87" i="115"/>
  <c r="P69" i="115"/>
  <c r="M69" i="115"/>
  <c r="N96" i="115"/>
  <c r="X87" i="115"/>
  <c r="X49" i="115" s="1"/>
  <c r="X42" i="115" s="1"/>
  <c r="X40" i="115" s="1"/>
  <c r="X26" i="115" s="1"/>
  <c r="N110" i="115"/>
  <c r="E60" i="119"/>
  <c r="J24" i="117"/>
  <c r="K24" i="117" s="1"/>
  <c r="K88" i="15"/>
  <c r="J59" i="117"/>
  <c r="K59" i="117" s="1"/>
  <c r="Q307" i="15" s="1"/>
  <c r="D33" i="119" s="1"/>
  <c r="E33" i="119" s="1"/>
  <c r="Q31" i="15"/>
  <c r="D13" i="119" s="1"/>
  <c r="E13" i="119" s="1"/>
  <c r="K132" i="15"/>
  <c r="J112" i="15"/>
  <c r="Z72" i="112"/>
  <c r="E163" i="119" s="1"/>
  <c r="K333" i="15"/>
  <c r="I332" i="15"/>
  <c r="I86" i="112"/>
  <c r="Z86" i="112" s="1"/>
  <c r="E172" i="119" s="1"/>
  <c r="J42" i="15"/>
  <c r="J22" i="117"/>
  <c r="K142" i="15"/>
  <c r="I141" i="15"/>
  <c r="J18" i="15"/>
  <c r="J39" i="117"/>
  <c r="K39" i="117" s="1"/>
  <c r="K180" i="15"/>
  <c r="I44" i="129" s="1"/>
  <c r="E59" i="119"/>
  <c r="I375" i="15"/>
  <c r="J23" i="117"/>
  <c r="K67" i="15"/>
  <c r="I66" i="15"/>
  <c r="J376" i="15"/>
  <c r="K377" i="15"/>
  <c r="K113" i="15"/>
  <c r="I112" i="15"/>
  <c r="K37" i="117"/>
  <c r="Q178" i="15" s="1"/>
  <c r="D23" i="119" s="1"/>
  <c r="E23" i="119" s="1"/>
  <c r="J251" i="15"/>
  <c r="K225" i="15"/>
  <c r="I55" i="117"/>
  <c r="K347" i="15"/>
  <c r="R64" i="112"/>
  <c r="R106" i="112" s="1"/>
  <c r="I77" i="112"/>
  <c r="Q424" i="15"/>
  <c r="D43" i="119" s="1"/>
  <c r="E43" i="119" s="1"/>
  <c r="J17" i="117"/>
  <c r="J279" i="15"/>
  <c r="K280" i="15"/>
  <c r="Q442" i="15"/>
  <c r="D50" i="119" s="1"/>
  <c r="E50" i="119" s="1"/>
  <c r="M39" i="117"/>
  <c r="Z94" i="112"/>
  <c r="E177" i="119" s="1"/>
  <c r="Z46" i="112"/>
  <c r="E149" i="119" s="1"/>
  <c r="I67" i="117"/>
  <c r="K32" i="15"/>
  <c r="I93" i="112"/>
  <c r="J35" i="117"/>
  <c r="K165" i="15"/>
  <c r="J163" i="15"/>
  <c r="I87" i="115"/>
  <c r="I17" i="112"/>
  <c r="N15" i="112"/>
  <c r="N57" i="112" s="1"/>
  <c r="K436" i="15"/>
  <c r="R60" i="115"/>
  <c r="K244" i="15"/>
  <c r="N36" i="115"/>
  <c r="AA24" i="115"/>
  <c r="D79" i="119" s="1"/>
  <c r="E79" i="119" s="1"/>
  <c r="L49" i="115"/>
  <c r="L42" i="115" s="1"/>
  <c r="L40" i="115" s="1"/>
  <c r="L26" i="115" s="1"/>
  <c r="W49" i="115"/>
  <c r="W42" i="115" s="1"/>
  <c r="W40" i="115" s="1"/>
  <c r="W26" i="115" s="1"/>
  <c r="K253" i="15"/>
  <c r="N32" i="115"/>
  <c r="N175" i="115"/>
  <c r="K15" i="117"/>
  <c r="Q16" i="15" s="1"/>
  <c r="J49" i="115"/>
  <c r="J42" i="115" s="1"/>
  <c r="J40" i="115" s="1"/>
  <c r="J26" i="115" s="1"/>
  <c r="I51" i="115"/>
  <c r="I49" i="115" s="1"/>
  <c r="I42" i="115" s="1"/>
  <c r="I40" i="115" s="1"/>
  <c r="I26" i="115" s="1"/>
  <c r="K87" i="115"/>
  <c r="N87" i="115" s="1"/>
  <c r="N190" i="115"/>
  <c r="N163" i="115"/>
  <c r="M49" i="115"/>
  <c r="M42" i="115" s="1"/>
  <c r="M40" i="115" s="1"/>
  <c r="M26" i="115" s="1"/>
  <c r="N69" i="115"/>
  <c r="I110" i="15"/>
  <c r="I25" i="129" s="1"/>
  <c r="W25" i="129" s="1"/>
  <c r="R158" i="115"/>
  <c r="D100" i="119" s="1"/>
  <c r="E100" i="119" s="1"/>
  <c r="R69" i="115"/>
  <c r="Q49" i="115"/>
  <c r="Q42" i="115" s="1"/>
  <c r="Q40" i="115" s="1"/>
  <c r="Q26" i="115" s="1"/>
  <c r="R32" i="115"/>
  <c r="R36" i="115"/>
  <c r="P158" i="115"/>
  <c r="D98" i="119" s="1"/>
  <c r="E98" i="119" s="1"/>
  <c r="I170" i="115"/>
  <c r="D103" i="119" s="1"/>
  <c r="E103" i="119" s="1"/>
  <c r="N60" i="115"/>
  <c r="N182" i="115"/>
  <c r="D119" i="119" s="1"/>
  <c r="E119" i="119" s="1"/>
  <c r="N158" i="115"/>
  <c r="D97" i="119" s="1"/>
  <c r="E97" i="119" s="1"/>
  <c r="K51" i="115"/>
  <c r="N151" i="115"/>
  <c r="N17" i="115"/>
  <c r="AA17" i="115" s="1"/>
  <c r="D74" i="119" s="1"/>
  <c r="E74" i="119" s="1"/>
  <c r="E153" i="119" l="1"/>
  <c r="E180" i="119"/>
  <c r="Q422" i="15"/>
  <c r="D42" i="119" s="1"/>
  <c r="E42" i="119" s="1"/>
  <c r="J28" i="117"/>
  <c r="J27" i="117" s="1"/>
  <c r="I80" i="117"/>
  <c r="K80" i="117" s="1"/>
  <c r="J41" i="117"/>
  <c r="K41" i="117" s="1"/>
  <c r="Q202" i="15" s="1"/>
  <c r="D25" i="119" s="1"/>
  <c r="E25" i="119" s="1"/>
  <c r="I44" i="15"/>
  <c r="K45" i="15"/>
  <c r="K17" i="117"/>
  <c r="AB46" i="129"/>
  <c r="D69" i="119" s="1"/>
  <c r="E69" i="119" s="1"/>
  <c r="W46" i="129"/>
  <c r="N129" i="115"/>
  <c r="AA129" i="115" s="1"/>
  <c r="D89" i="119" s="1"/>
  <c r="E89" i="119" s="1"/>
  <c r="I400" i="15"/>
  <c r="K401" i="15"/>
  <c r="M45" i="117"/>
  <c r="AB44" i="129"/>
  <c r="D68" i="119" s="1"/>
  <c r="W44" i="129"/>
  <c r="I42" i="15"/>
  <c r="K42" i="15" s="1"/>
  <c r="AA21" i="115" s="1"/>
  <c r="D76" i="119" s="1"/>
  <c r="E76" i="119" s="1"/>
  <c r="W106" i="112"/>
  <c r="M217" i="15"/>
  <c r="Q426" i="15"/>
  <c r="D44" i="119" s="1"/>
  <c r="E44" i="119" s="1"/>
  <c r="J353" i="15"/>
  <c r="K354" i="15"/>
  <c r="I224" i="15"/>
  <c r="E182" i="119"/>
  <c r="P49" i="115"/>
  <c r="N170" i="115"/>
  <c r="D108" i="119" s="1"/>
  <c r="E108" i="119" s="1"/>
  <c r="E62" i="119"/>
  <c r="J21" i="117"/>
  <c r="I331" i="15"/>
  <c r="K332" i="15"/>
  <c r="E61" i="119"/>
  <c r="J217" i="15"/>
  <c r="K163" i="15"/>
  <c r="I42" i="129" s="1"/>
  <c r="K112" i="15"/>
  <c r="I28" i="117"/>
  <c r="K28" i="117" s="1"/>
  <c r="N127" i="115"/>
  <c r="AA127" i="115" s="1"/>
  <c r="D88" i="119" s="1"/>
  <c r="E88" i="119" s="1"/>
  <c r="Q180" i="15"/>
  <c r="D24" i="119" s="1"/>
  <c r="E24" i="119" s="1"/>
  <c r="E58" i="119"/>
  <c r="Z77" i="112"/>
  <c r="E166" i="119" s="1"/>
  <c r="I64" i="112"/>
  <c r="Z47" i="112"/>
  <c r="E150" i="119" s="1"/>
  <c r="I68" i="117"/>
  <c r="I15" i="112"/>
  <c r="Z17" i="112"/>
  <c r="E128" i="119" s="1"/>
  <c r="J34" i="117"/>
  <c r="K34" i="117" s="1"/>
  <c r="K35" i="117"/>
  <c r="Q165" i="15" s="1"/>
  <c r="D21" i="119" s="1"/>
  <c r="E21" i="119" s="1"/>
  <c r="K376" i="15"/>
  <c r="J375" i="15"/>
  <c r="Q436" i="15"/>
  <c r="D48" i="119" s="1"/>
  <c r="E48" i="119" s="1"/>
  <c r="K279" i="15"/>
  <c r="J278" i="15"/>
  <c r="Z66" i="112"/>
  <c r="E157" i="119" s="1"/>
  <c r="J55" i="117"/>
  <c r="K55" i="117" s="1"/>
  <c r="K251" i="15"/>
  <c r="E64" i="119"/>
  <c r="Q88" i="15"/>
  <c r="D17" i="119" s="1"/>
  <c r="E17" i="119" s="1"/>
  <c r="K18" i="15"/>
  <c r="I23" i="117"/>
  <c r="K23" i="117" s="1"/>
  <c r="K66" i="15"/>
  <c r="I32" i="117"/>
  <c r="K32" i="117" s="1"/>
  <c r="K141" i="15"/>
  <c r="D81" i="119"/>
  <c r="E81" i="119" s="1"/>
  <c r="R182" i="115"/>
  <c r="D122" i="119" s="1"/>
  <c r="E122" i="119" s="1"/>
  <c r="I25" i="117"/>
  <c r="K110" i="15"/>
  <c r="R170" i="115"/>
  <c r="R49" i="115"/>
  <c r="P42" i="115"/>
  <c r="N51" i="115"/>
  <c r="K49" i="115"/>
  <c r="D10" i="119"/>
  <c r="E10" i="119" s="1"/>
  <c r="E57" i="119"/>
  <c r="W42" i="129" l="1"/>
  <c r="AB42" i="129"/>
  <c r="D67" i="119" s="1"/>
  <c r="I54" i="117"/>
  <c r="K224" i="15"/>
  <c r="I222" i="15"/>
  <c r="I22" i="117"/>
  <c r="K22" i="117" s="1"/>
  <c r="K44" i="15"/>
  <c r="AA22" i="115" s="1"/>
  <c r="D77" i="119" s="1"/>
  <c r="E77" i="119" s="1"/>
  <c r="J67" i="117"/>
  <c r="K67" i="117" s="1"/>
  <c r="K353" i="15"/>
  <c r="Z95" i="112"/>
  <c r="E178" i="119" s="1"/>
  <c r="I71" i="117"/>
  <c r="K71" i="117" s="1"/>
  <c r="Q400" i="15" s="1"/>
  <c r="D41" i="119" s="1"/>
  <c r="E41" i="119" s="1"/>
  <c r="K400" i="15"/>
  <c r="I51" i="112"/>
  <c r="N123" i="115"/>
  <c r="E66" i="119"/>
  <c r="Q141" i="15"/>
  <c r="D19" i="119" s="1"/>
  <c r="E19" i="119" s="1"/>
  <c r="J56" i="117"/>
  <c r="K56" i="117" s="1"/>
  <c r="K278" i="15"/>
  <c r="E68" i="119"/>
  <c r="Z15" i="112"/>
  <c r="I57" i="112"/>
  <c r="AA57" i="112" s="1"/>
  <c r="D154" i="119" s="1"/>
  <c r="AA23" i="115"/>
  <c r="D78" i="119" s="1"/>
  <c r="E78" i="119" s="1"/>
  <c r="Q66" i="15"/>
  <c r="D16" i="119" s="1"/>
  <c r="E16" i="119" s="1"/>
  <c r="E63" i="119"/>
  <c r="J68" i="117"/>
  <c r="Z96" i="112"/>
  <c r="E179" i="119" s="1"/>
  <c r="J329" i="15"/>
  <c r="K68" i="117"/>
  <c r="K375" i="15"/>
  <c r="N125" i="115"/>
  <c r="AA125" i="115" s="1"/>
  <c r="D87" i="119" s="1"/>
  <c r="E87" i="119" s="1"/>
  <c r="Q163" i="15"/>
  <c r="D20" i="119" s="1"/>
  <c r="E20" i="119" s="1"/>
  <c r="J222" i="15"/>
  <c r="K222" i="15" s="1"/>
  <c r="I66" i="117"/>
  <c r="I329" i="15"/>
  <c r="K331" i="15"/>
  <c r="Z45" i="112"/>
  <c r="E148" i="119" s="1"/>
  <c r="Q251" i="15"/>
  <c r="D31" i="119" s="1"/>
  <c r="E31" i="119" s="1"/>
  <c r="I106" i="112"/>
  <c r="J45" i="117"/>
  <c r="N19" i="115"/>
  <c r="AA19" i="115" s="1"/>
  <c r="D75" i="119" s="1"/>
  <c r="E75" i="119" s="1"/>
  <c r="Q18" i="15"/>
  <c r="D11" i="119" s="1"/>
  <c r="E11" i="119" s="1"/>
  <c r="D82" i="119"/>
  <c r="E82" i="119" s="1"/>
  <c r="D111" i="119"/>
  <c r="E111" i="119" s="1"/>
  <c r="AA193" i="115"/>
  <c r="K25" i="117"/>
  <c r="K21" i="117" s="1"/>
  <c r="I21" i="117"/>
  <c r="P40" i="115"/>
  <c r="R42" i="115"/>
  <c r="K42" i="115"/>
  <c r="N49" i="115"/>
  <c r="J53" i="117" l="1"/>
  <c r="Q278" i="15"/>
  <c r="D32" i="119" s="1"/>
  <c r="E32" i="119" s="1"/>
  <c r="Q353" i="15"/>
  <c r="D39" i="119" s="1"/>
  <c r="E39" i="119" s="1"/>
  <c r="K54" i="117"/>
  <c r="Q224" i="15" s="1"/>
  <c r="D30" i="119" s="1"/>
  <c r="E30" i="119" s="1"/>
  <c r="I53" i="117"/>
  <c r="Q44" i="15"/>
  <c r="D15" i="119" s="1"/>
  <c r="E15" i="119" s="1"/>
  <c r="Z64" i="112"/>
  <c r="E156" i="119" s="1"/>
  <c r="J65" i="117"/>
  <c r="Z51" i="112"/>
  <c r="AA51" i="112"/>
  <c r="D151" i="119" s="1"/>
  <c r="E151" i="119" s="1"/>
  <c r="W51" i="112"/>
  <c r="W57" i="112" s="1"/>
  <c r="Q375" i="15"/>
  <c r="D40" i="119" s="1"/>
  <c r="E40" i="119" s="1"/>
  <c r="E67" i="119"/>
  <c r="K329" i="15"/>
  <c r="I452" i="15"/>
  <c r="Z57" i="112" s="1"/>
  <c r="E154" i="119" s="1"/>
  <c r="Z44" i="112"/>
  <c r="E147" i="119" s="1"/>
  <c r="K66" i="117"/>
  <c r="Q331" i="15" s="1"/>
  <c r="D38" i="119" s="1"/>
  <c r="E38" i="119" s="1"/>
  <c r="I65" i="117"/>
  <c r="E127" i="119"/>
  <c r="K53" i="117"/>
  <c r="Q222" i="15" s="1"/>
  <c r="D29" i="119" s="1"/>
  <c r="E29" i="119" s="1"/>
  <c r="J452" i="15"/>
  <c r="Z106" i="112" s="1"/>
  <c r="Z93" i="112"/>
  <c r="E176" i="119" s="1"/>
  <c r="AA123" i="115"/>
  <c r="D86" i="119" s="1"/>
  <c r="E86" i="119" s="1"/>
  <c r="D83" i="119"/>
  <c r="E83" i="119" s="1"/>
  <c r="Q42" i="15"/>
  <c r="D14" i="119" s="1"/>
  <c r="E14" i="119" s="1"/>
  <c r="R40" i="115"/>
  <c r="P26" i="115"/>
  <c r="N42" i="115"/>
  <c r="K40" i="115"/>
  <c r="J87" i="117" l="1"/>
  <c r="Z107" i="112"/>
  <c r="AA106" i="112"/>
  <c r="D183" i="119" s="1"/>
  <c r="E183" i="119" s="1"/>
  <c r="K452" i="15"/>
  <c r="K65" i="117"/>
  <c r="K87" i="117" s="1"/>
  <c r="I87" i="117"/>
  <c r="R26" i="115"/>
  <c r="K26" i="115"/>
  <c r="N40" i="115"/>
  <c r="E65" i="119" l="1"/>
  <c r="Q452" i="15"/>
  <c r="D54" i="119" s="1"/>
  <c r="E54" i="119" s="1"/>
  <c r="Q329" i="15"/>
  <c r="D37" i="119" s="1"/>
  <c r="E37" i="119" s="1"/>
  <c r="I138" i="15"/>
  <c r="N26" i="115"/>
  <c r="D84" i="119"/>
  <c r="E84" i="119" s="1"/>
  <c r="I217" i="15" l="1"/>
  <c r="K138" i="15"/>
  <c r="I37" i="129" s="1"/>
  <c r="I29" i="117"/>
  <c r="N131" i="115"/>
  <c r="AA26" i="115"/>
  <c r="D80" i="119" s="1"/>
  <c r="W37" i="129" l="1"/>
  <c r="W48" i="129" s="1"/>
  <c r="I48" i="129"/>
  <c r="AB48" i="129" s="1"/>
  <c r="D70" i="119" s="1"/>
  <c r="I27" i="117"/>
  <c r="I45" i="117" s="1"/>
  <c r="K29" i="117"/>
  <c r="K27" i="117" s="1"/>
  <c r="K217" i="15"/>
  <c r="E80" i="119"/>
  <c r="Q14" i="15" l="1"/>
  <c r="AA131" i="115"/>
  <c r="Q112" i="15"/>
  <c r="K45" i="117"/>
  <c r="Q131" i="115"/>
  <c r="Q217" i="15" l="1"/>
  <c r="D28" i="119" s="1"/>
  <c r="E28" i="119" s="1"/>
  <c r="I51" i="129"/>
  <c r="D90" i="119"/>
  <c r="E90" i="119" s="1"/>
  <c r="AA133" i="115"/>
  <c r="M2" i="115" s="1"/>
  <c r="D18" i="119"/>
  <c r="E18" i="119" s="1"/>
  <c r="Q454" i="15"/>
  <c r="I2" i="15" s="1"/>
  <c r="Q18" i="117"/>
  <c r="D8" i="119" s="1"/>
  <c r="D224" i="119" s="1"/>
  <c r="E70" i="119"/>
  <c r="J2" i="117" l="1"/>
  <c r="E8" i="119"/>
  <c r="E7" i="1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Colin Hewat</author>
  </authors>
  <commentList>
    <comment ref="M28" authorId="0" shapeId="0" xr:uid="{00000000-0006-0000-0300-000001000000}">
      <text>
        <r>
          <rPr>
            <b/>
            <sz val="9"/>
            <color rgb="FF000000"/>
            <rFont val="Tahoma"/>
            <family val="2"/>
          </rPr>
          <t>this is how you view the comments or notes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J12" authorId="0" shapeId="0" xr:uid="{00000000-0006-0000-0500-000001000000}">
      <text>
        <r>
          <rPr>
            <sz val="9"/>
            <color indexed="81"/>
            <rFont val="Tahoma"/>
            <family val="2"/>
          </rPr>
          <t>Please convert to New Zealand dollars as at the reporting date.</t>
        </r>
      </text>
    </comment>
    <comment ref="M12" authorId="0" shapeId="0" xr:uid="{FE62EAB8-5382-4FAD-A06F-AE74FB24E20D}">
      <text>
        <r>
          <rPr>
            <sz val="9"/>
            <color indexed="81"/>
            <rFont val="Tahoma"/>
            <family val="2"/>
          </rPr>
          <t>Related party has the same meaning as in NZ IAS 24.
The objective of seeking related party information is to ensure that a respondent's financial statements contain the necessary information to draw attention to the possibility that its financial position may have been impacted by the existence of related parties outstanding balances, including commitments, with such parties.</t>
        </r>
      </text>
    </comment>
    <comment ref="B15" authorId="0" shapeId="0" xr:uid="{00000000-0006-0000-0500-000003000000}">
      <text>
        <r>
          <rPr>
            <sz val="9"/>
            <color indexed="81"/>
            <rFont val="Tahoma"/>
            <family val="2"/>
          </rPr>
          <t xml:space="preserve">Currency consists of notes and coins that are of fixed nominal values and are issued or authorized by central banks or governments.
</t>
        </r>
      </text>
    </comment>
    <comment ref="B17" authorId="0" shapeId="0" xr:uid="{00000000-0006-0000-0500-000004000000}">
      <text>
        <r>
          <rPr>
            <sz val="9"/>
            <color indexed="81"/>
            <rFont val="Tahoma"/>
            <family val="2"/>
          </rPr>
          <t>Deposits are amounts which are redeemable or withdrawable from another bank or financial institution and are not debt securities or held as available for sale.</t>
        </r>
      </text>
    </comment>
    <comment ref="C18" authorId="0" shapeId="0" xr:uid="{00000000-0006-0000-0500-000005000000}">
      <text>
        <r>
          <rPr>
            <sz val="9"/>
            <color indexed="81"/>
            <rFont val="Tahoma"/>
            <family val="2"/>
          </rPr>
          <t xml:space="preserve">Demand balances are amounts which are redeemable or withdrawable from another bank or financial institution </t>
        </r>
        <r>
          <rPr>
            <b/>
            <u/>
            <sz val="9"/>
            <color indexed="81"/>
            <rFont val="Tahoma"/>
            <family val="2"/>
          </rPr>
          <t>on demand</t>
        </r>
        <r>
          <rPr>
            <sz val="9"/>
            <color indexed="81"/>
            <rFont val="Tahoma"/>
            <family val="2"/>
          </rPr>
          <t xml:space="preserve"> and are not debt securities or held as available for sale.
</t>
        </r>
      </text>
    </comment>
    <comment ref="C19" authorId="0" shapeId="0" xr:uid="{00000000-0006-0000-0500-000006000000}">
      <text>
        <r>
          <rPr>
            <sz val="9"/>
            <color indexed="81"/>
            <rFont val="Tahoma"/>
            <family val="2"/>
          </rPr>
          <t xml:space="preserve">Other deposits comprise all claims, other than demand deposits, that are represented by evidence of deposit.  Include all time or term deposits with </t>
        </r>
        <r>
          <rPr>
            <b/>
            <u/>
            <sz val="9"/>
            <color indexed="81"/>
            <rFont val="Tahoma"/>
            <family val="2"/>
          </rPr>
          <t>a maturity of greater than 1 day</t>
        </r>
        <r>
          <rPr>
            <sz val="9"/>
            <color indexed="81"/>
            <rFont val="Tahoma"/>
            <family val="2"/>
          </rPr>
          <t>.</t>
        </r>
        <r>
          <rPr>
            <b/>
            <u/>
            <sz val="9"/>
            <color indexed="81"/>
            <rFont val="Tahoma"/>
            <family val="2"/>
          </rPr>
          <t xml:space="preserve">
</t>
        </r>
      </text>
    </comment>
    <comment ref="B21" authorId="0" shapeId="0" xr:uid="{00000000-0006-0000-0500-000007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B27" authorId="0" shapeId="0" xr:uid="{00000000-0006-0000-0500-00000B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28" authorId="0" shapeId="0" xr:uid="{00000000-0006-0000-0500-00000C000000}">
      <text>
        <r>
          <rPr>
            <sz val="9"/>
            <color indexed="81"/>
            <rFont val="Tahoma"/>
            <family val="2"/>
          </rPr>
          <t xml:space="preserve">Loans and advances) are financial assets with fixed or determinable payments that are not quoted in an active market 
</t>
        </r>
      </text>
    </comment>
    <comment ref="B34" authorId="0" shapeId="0" xr:uid="{00000000-0006-0000-0500-00000E000000}">
      <text>
        <r>
          <rPr>
            <sz val="9"/>
            <color indexed="81"/>
            <rFont val="Tahoma"/>
            <family val="2"/>
          </rPr>
          <t xml:space="preserve">Shares are referred to as equity and represent ownership of part of a company.  This category also includes shares or units in investment funds.
</t>
        </r>
      </text>
    </comment>
    <comment ref="B39" authorId="0" shapeId="0" xr:uid="{00000000-0006-0000-0500-00000F000000}">
      <text>
        <r>
          <rPr>
            <sz val="9"/>
            <color indexed="81"/>
            <rFont val="Tahoma"/>
            <family val="2"/>
          </rPr>
          <t>Derivatives in an asset position are contracts where the market value of the closing position is positive at the reporting date.</t>
        </r>
      </text>
    </comment>
    <comment ref="B41" authorId="0" shapeId="0" xr:uid="{00000000-0006-0000-0500-000010000000}">
      <text>
        <r>
          <rPr>
            <sz val="9"/>
            <color indexed="81"/>
            <rFont val="Tahoma"/>
            <family val="2"/>
          </rPr>
          <t>All assets not already classified in one of the other instruments noted above</t>
        </r>
      </text>
    </comment>
    <comment ref="M50" authorId="0" shapeId="0" xr:uid="{93ABA635-15AA-4F43-A6E1-3A362605E049}">
      <text>
        <r>
          <rPr>
            <sz val="9"/>
            <color indexed="81"/>
            <rFont val="Tahoma"/>
            <family val="2"/>
          </rPr>
          <t>Related party has the same meaning as in NZ IAS 24.</t>
        </r>
      </text>
    </comment>
    <comment ref="B53" authorId="0" shapeId="0" xr:uid="{00000000-0006-0000-0500-000012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54" authorId="0" shapeId="0" xr:uid="{00000000-0006-0000-0500-000013000000}">
      <text>
        <r>
          <rPr>
            <sz val="9"/>
            <color indexed="81"/>
            <rFont val="Tahoma"/>
            <family val="2"/>
          </rPr>
          <t xml:space="preserve">Balances where the purpose of the account is </t>
        </r>
        <r>
          <rPr>
            <b/>
            <sz val="9"/>
            <color indexed="81"/>
            <rFont val="Tahoma"/>
            <family val="2"/>
          </rPr>
          <t>primarily</t>
        </r>
        <r>
          <rPr>
            <sz val="9"/>
            <color indexed="81"/>
            <rFont val="Tahoma"/>
            <family val="2"/>
          </rPr>
          <t xml:space="preserve"> </t>
        </r>
        <r>
          <rPr>
            <b/>
            <sz val="9"/>
            <color indexed="81"/>
            <rFont val="Tahoma"/>
            <family val="2"/>
          </rPr>
          <t>transactions</t>
        </r>
        <r>
          <rPr>
            <sz val="9"/>
            <color indexed="81"/>
            <rFont val="Tahoma"/>
            <family val="2"/>
          </rPr>
          <t xml:space="preserve"> or "every day" banking by customers
</t>
        </r>
      </text>
    </comment>
    <comment ref="C55" authorId="0" shapeId="0" xr:uid="{00000000-0006-0000-0500-000014000000}">
      <text>
        <r>
          <rPr>
            <sz val="9"/>
            <color indexed="81"/>
            <rFont val="Tahoma"/>
            <family val="2"/>
          </rPr>
          <t>Balances where the accounts are primarily for savings purposes</t>
        </r>
      </text>
    </comment>
    <comment ref="C56" authorId="0" shapeId="0" xr:uid="{00000000-0006-0000-0500-000015000000}">
      <text>
        <r>
          <rPr>
            <sz val="9"/>
            <color indexed="81"/>
            <rFont val="Tahoma"/>
            <family val="2"/>
          </rPr>
          <t xml:space="preserve">Balances which are time or term deposits with a </t>
        </r>
        <r>
          <rPr>
            <b/>
            <sz val="9"/>
            <color indexed="81"/>
            <rFont val="Tahoma"/>
            <family val="2"/>
          </rPr>
          <t>maturity of greater than 1 day</t>
        </r>
        <r>
          <rPr>
            <sz val="9"/>
            <color indexed="81"/>
            <rFont val="Tahoma"/>
            <family val="2"/>
          </rPr>
          <t>.</t>
        </r>
      </text>
    </comment>
    <comment ref="B59" authorId="0" shapeId="0" xr:uid="{00000000-0006-0000-0500-000016000000}">
      <text>
        <r>
          <rPr>
            <sz val="9"/>
            <color indexed="81"/>
            <rFont val="Tahoma"/>
            <family val="2"/>
          </rPr>
          <t xml:space="preserve">Debt securities are negotiable instruments serving as evidence of a debt issued by the repondent.  They can be bought or sold between two parties and have basic terms defined such as notional amount (amount borrowed), interest rate and maturity/renewal date.
</t>
        </r>
      </text>
    </comment>
    <comment ref="C60" authorId="0" shapeId="0" xr:uid="{00000000-0006-0000-0500-000017000000}">
      <text>
        <r>
          <rPr>
            <sz val="9"/>
            <color indexed="81"/>
            <rFont val="Tahoma"/>
            <family val="2"/>
          </rPr>
          <t>Include debt securities with an original term of one year or less.</t>
        </r>
      </text>
    </comment>
    <comment ref="C61" authorId="0" shapeId="0" xr:uid="{00000000-0006-0000-0500-000018000000}">
      <text>
        <r>
          <rPr>
            <sz val="9"/>
            <color indexed="81"/>
            <rFont val="Tahoma"/>
            <family val="2"/>
          </rPr>
          <t xml:space="preserve">Include all tradable subordinated debt securities (not loans, see question 12) as defined under the relevant Basel Capital Adequacy framework including those held by parents and related parties.
</t>
        </r>
      </text>
    </comment>
    <comment ref="C62" authorId="0" shapeId="0" xr:uid="{00000000-0006-0000-0500-000019000000}">
      <text>
        <r>
          <rPr>
            <sz val="9"/>
            <color indexed="81"/>
            <rFont val="Tahoma"/>
            <family val="2"/>
          </rPr>
          <t>Include all other debt securities with an original term of more than one year.</t>
        </r>
      </text>
    </comment>
    <comment ref="B65" authorId="0" shapeId="0" xr:uid="{00000000-0006-0000-0500-00001A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66" authorId="0" shapeId="0" xr:uid="{00000000-0006-0000-0500-00001B000000}">
      <text>
        <r>
          <rPr>
            <sz val="9"/>
            <color indexed="81"/>
            <rFont val="Tahoma"/>
            <family val="2"/>
          </rPr>
          <t>Values entered here should be for subordinated loans as defined under the relevant Basel Capital Adequacy framework.</t>
        </r>
      </text>
    </comment>
    <comment ref="C68" authorId="0" shapeId="0" xr:uid="{00000000-0006-0000-0500-00001D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71" authorId="0" shapeId="0" xr:uid="{00000000-0006-0000-0500-00001E000000}">
      <text>
        <r>
          <rPr>
            <sz val="9"/>
            <color indexed="81"/>
            <rFont val="Tahoma"/>
            <family val="2"/>
          </rPr>
          <t>Derivatives in a liability position are contracts where the market value of the closing position is negative at the reporting date.</t>
        </r>
      </text>
    </comment>
    <comment ref="B73" authorId="0" shapeId="0" xr:uid="{00000000-0006-0000-0500-00001F000000}">
      <text>
        <r>
          <rPr>
            <sz val="9"/>
            <color indexed="81"/>
            <rFont val="Tahoma"/>
            <family val="2"/>
          </rPr>
          <t>All liabilities not already classified in one of the other instruments noted above.</t>
        </r>
      </text>
    </comment>
    <comment ref="C81" authorId="0" shapeId="0" xr:uid="{00000000-0006-0000-0500-000020000000}">
      <text>
        <r>
          <rPr>
            <sz val="9"/>
            <color indexed="81"/>
            <rFont val="Tahoma"/>
            <family val="2"/>
          </rPr>
          <t>Ordinary share capital on issue.</t>
        </r>
      </text>
    </comment>
    <comment ref="C82" authorId="0" shapeId="0" xr:uid="{00000000-0006-0000-0500-000021000000}">
      <text>
        <r>
          <rPr>
            <sz val="9"/>
            <color indexed="81"/>
            <rFont val="Tahoma"/>
            <family val="2"/>
          </rPr>
          <t>Preference shares have a priority over dividend payments and to the assets of the reporting company.</t>
        </r>
      </text>
    </comment>
    <comment ref="C85" authorId="0" shapeId="0" xr:uid="{00000000-0006-0000-0500-000022000000}">
      <text>
        <r>
          <rPr>
            <sz val="9"/>
            <color indexed="81"/>
            <rFont val="Tahoma"/>
            <family val="2"/>
          </rPr>
          <t>Any equity not separately identified above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J12" authorId="0" shapeId="0" xr:uid="{00000000-0006-0000-0600-000001000000}">
      <text>
        <r>
          <rPr>
            <sz val="9"/>
            <color indexed="81"/>
            <rFont val="Tahoma"/>
            <family val="2"/>
          </rPr>
          <t>Please convert to New Zealand dollars as at the reporting date.</t>
        </r>
      </text>
    </comment>
    <comment ref="M12" authorId="0" shapeId="0" xr:uid="{00000000-0006-0000-0600-000002000000}">
      <text>
        <r>
          <rPr>
            <sz val="9"/>
            <color indexed="81"/>
            <rFont val="Tahoma"/>
            <family val="2"/>
          </rPr>
          <t>Related party has the same meaning as in NZ IAS 24.</t>
        </r>
      </text>
    </comment>
    <comment ref="C16" authorId="0" shapeId="0" xr:uid="{00000000-0006-0000-0600-000003000000}">
      <text>
        <r>
          <rPr>
            <sz val="9"/>
            <color indexed="81"/>
            <rFont val="Tahoma"/>
            <family val="2"/>
          </rPr>
          <t xml:space="preserve">Currency consists of notes and coins that are of fixed nominal values and are issued or authorized by central banks or governments.
</t>
        </r>
      </text>
    </comment>
    <comment ref="C18" authorId="0" shapeId="0" xr:uid="{00000000-0006-0000-0600-000004000000}">
      <text>
        <r>
          <rPr>
            <sz val="9"/>
            <color indexed="81"/>
            <rFont val="Tahoma"/>
            <family val="2"/>
          </rPr>
          <t xml:space="preserve">Deposits are amounts which are redeemable or withdrawable from another bank or financial institution and are not debt securities or held as available for sale.
</t>
        </r>
      </text>
    </comment>
    <comment ref="D20" authorId="0" shapeId="0" xr:uid="{00000000-0006-0000-0600-000005000000}">
      <text>
        <r>
          <rPr>
            <sz val="9"/>
            <color indexed="81"/>
            <rFont val="Tahoma"/>
            <family val="2"/>
          </rPr>
          <t>Demand balances are amounts which are redeemable or withdrawable from another bank or financial institution</t>
        </r>
        <r>
          <rPr>
            <b/>
            <u/>
            <sz val="9"/>
            <color indexed="81"/>
            <rFont val="Tahoma"/>
            <family val="2"/>
          </rPr>
          <t xml:space="preserve"> on demand</t>
        </r>
        <r>
          <rPr>
            <sz val="9"/>
            <color indexed="81"/>
            <rFont val="Tahoma"/>
            <family val="2"/>
          </rPr>
          <t xml:space="preserve"> and are not debt securities or held as available for sale.</t>
        </r>
      </text>
    </comment>
    <comment ref="D31" authorId="0" shapeId="0" xr:uid="{00000000-0006-0000-0600-000006000000}">
      <text>
        <r>
          <rPr>
            <sz val="9"/>
            <color indexed="81"/>
            <rFont val="Tahoma"/>
            <family val="2"/>
          </rPr>
          <t xml:space="preserve">Other deposits comprise all claims, other than demand deposits, that are represented by evidence of deposit.  Include all time or term deposits with </t>
        </r>
        <r>
          <rPr>
            <b/>
            <u/>
            <sz val="9"/>
            <color indexed="81"/>
            <rFont val="Tahoma"/>
            <family val="2"/>
          </rPr>
          <t>a maturity of greater than 1 day.</t>
        </r>
      </text>
    </comment>
    <comment ref="C42" authorId="0" shapeId="0" xr:uid="{00000000-0006-0000-0600-000007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C112" authorId="0" shapeId="0" xr:uid="{00000000-0006-0000-0600-00000B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F126" authorId="0" shapeId="0" xr:uid="{5A297BB1-5A91-4399-9C69-7D8F1920A855}">
      <text>
        <r>
          <rPr>
            <sz val="9"/>
            <color indexed="81"/>
            <rFont val="Tahoma"/>
            <family val="2"/>
          </rPr>
          <t xml:space="preserve">Annual turnover equal to or greater than $50m
Likely to include large corporates or institutional clients; some issue their own securities and can include branches of non-resident corporate businesses
</t>
        </r>
      </text>
    </comment>
    <comment ref="F127" authorId="0" shapeId="0" xr:uid="{00000000-0006-0000-0600-00000D000000}">
      <text>
        <r>
          <rPr>
            <sz val="9"/>
            <color indexed="81"/>
            <rFont val="Tahoma"/>
            <family val="2"/>
          </rPr>
          <t>Annual turnover greater than $1m but less than $50m
Likely to include medium sized business entities or coporates with employees.</t>
        </r>
      </text>
    </comment>
    <comment ref="F128" authorId="0" shapeId="0" xr:uid="{283A372E-1B85-4F3A-8F51-35D36A308736}">
      <text>
        <r>
          <rPr>
            <sz val="9"/>
            <color indexed="81"/>
            <rFont val="Tahoma"/>
            <family val="2"/>
          </rPr>
          <t>Annual turnover equal to or less than $1m
Likely to include small business entities like sole traders or small partnerships.</t>
        </r>
      </text>
    </comment>
    <comment ref="E129" authorId="0" shapeId="0" xr:uid="{00000000-0006-0000-0600-00000F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C163" authorId="0" shapeId="0" xr:uid="{00000000-0006-0000-0600-000011000000}">
      <text>
        <r>
          <rPr>
            <sz val="9"/>
            <color indexed="81"/>
            <rFont val="Tahoma"/>
            <family val="2"/>
          </rPr>
          <t>Shares are referred to as equity and represent ownership of part of a company.  This category also includes shares or units in investment funds.</t>
        </r>
      </text>
    </comment>
    <comment ref="C180" authorId="0" shapeId="0" xr:uid="{00000000-0006-0000-0600-000012000000}">
      <text>
        <r>
          <rPr>
            <sz val="9"/>
            <color indexed="81"/>
            <rFont val="Tahoma"/>
            <family val="2"/>
          </rPr>
          <t>Derivatives in an asset position are contracts where the market value of the closing position is positive at the reporting date.  Report all derivatives with an FX leg under the FX column.</t>
        </r>
      </text>
    </comment>
    <comment ref="C222" authorId="0" shapeId="0" xr:uid="{00000000-0006-0000-0600-000013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D224" authorId="0" shapeId="0" xr:uid="{00000000-0006-0000-0600-000014000000}">
      <text>
        <r>
          <rPr>
            <sz val="9"/>
            <color indexed="81"/>
            <rFont val="Tahoma"/>
            <family val="2"/>
          </rPr>
          <t xml:space="preserve">Balances where the purpose of the account is </t>
        </r>
        <r>
          <rPr>
            <b/>
            <sz val="9"/>
            <color indexed="81"/>
            <rFont val="Tahoma"/>
            <family val="2"/>
          </rPr>
          <t>primarily</t>
        </r>
        <r>
          <rPr>
            <sz val="9"/>
            <color indexed="81"/>
            <rFont val="Tahoma"/>
            <family val="2"/>
          </rPr>
          <t xml:space="preserve"> </t>
        </r>
        <r>
          <rPr>
            <b/>
            <sz val="9"/>
            <color indexed="81"/>
            <rFont val="Tahoma"/>
            <family val="2"/>
          </rPr>
          <t>transactions</t>
        </r>
        <r>
          <rPr>
            <sz val="9"/>
            <color indexed="81"/>
            <rFont val="Tahoma"/>
            <family val="2"/>
          </rPr>
          <t xml:space="preserve"> or "every day" banking by customers
</t>
        </r>
      </text>
    </comment>
    <comment ref="E241" authorId="0" shapeId="0" xr:uid="{00000000-0006-0000-0600-000015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D251" authorId="0" shapeId="0" xr:uid="{00000000-0006-0000-0600-000016000000}">
      <text>
        <r>
          <rPr>
            <sz val="9"/>
            <color indexed="81"/>
            <rFont val="Tahoma"/>
            <family val="2"/>
          </rPr>
          <t>Balances where the accounts are primarily for savings purposes</t>
        </r>
      </text>
    </comment>
    <comment ref="D278" authorId="0" shapeId="0" xr:uid="{00000000-0006-0000-0600-000017000000}">
      <text>
        <r>
          <rPr>
            <sz val="9"/>
            <color indexed="81"/>
            <rFont val="Tahoma"/>
            <family val="2"/>
          </rPr>
          <t xml:space="preserve">Balances which are time or term deposits with a </t>
        </r>
        <r>
          <rPr>
            <b/>
            <sz val="9"/>
            <color indexed="81"/>
            <rFont val="Tahoma"/>
            <family val="2"/>
          </rPr>
          <t>maturity of greater than 1 day</t>
        </r>
        <r>
          <rPr>
            <sz val="9"/>
            <color indexed="81"/>
            <rFont val="Tahoma"/>
            <family val="2"/>
          </rPr>
          <t>.</t>
        </r>
      </text>
    </comment>
    <comment ref="E295" authorId="0" shapeId="0" xr:uid="{00000000-0006-0000-0600-000018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C307" authorId="0" shapeId="0" xr:uid="{00000000-0006-0000-0600-000019000000}">
      <text>
        <r>
          <rPr>
            <sz val="9"/>
            <color indexed="81"/>
            <rFont val="Tahoma"/>
            <family val="2"/>
          </rPr>
          <t xml:space="preserve">Debt securities are negotiable instruments serving as evidence of a debt issued by the repondent.  They can be bought or sold between two parties and have basic terms defined such as notional amount (amount borrowed), interest rate and maturity/renewal date.
</t>
        </r>
      </text>
    </comment>
    <comment ref="C329" authorId="0" shapeId="0" xr:uid="{00000000-0006-0000-0600-00001A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E345" authorId="0" shapeId="0" xr:uid="{00000000-0006-0000-0600-00001B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E368" authorId="0" shapeId="0" xr:uid="{00000000-0006-0000-0600-00001D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D375" authorId="0" shapeId="0" xr:uid="{00000000-0006-0000-0600-00001E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E390" authorId="0" shapeId="0" xr:uid="{00000000-0006-0000-0600-00001F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C400" authorId="0" shapeId="0" xr:uid="{00000000-0006-0000-0600-000020000000}">
      <text>
        <r>
          <rPr>
            <sz val="9"/>
            <color indexed="81"/>
            <rFont val="Tahoma"/>
            <family val="2"/>
          </rPr>
          <t>Derivatives in a liability position are contracts where the market value of the closing position is negative at the reporting date.  Report all derivatives with an FX leg under the FX column.</t>
        </r>
      </text>
    </comment>
    <comment ref="D438" authorId="0" shapeId="0" xr:uid="{00000000-0006-0000-0600-000021000000}">
      <text>
        <r>
          <rPr>
            <sz val="9"/>
            <color indexed="81"/>
            <rFont val="Tahoma"/>
            <family val="2"/>
          </rPr>
          <t>Ordinary share capital on issue.</t>
        </r>
      </text>
    </comment>
    <comment ref="D442" authorId="0" shapeId="0" xr:uid="{00000000-0006-0000-0600-000022000000}">
      <text>
        <r>
          <rPr>
            <sz val="9"/>
            <color indexed="81"/>
            <rFont val="Tahoma"/>
            <family val="2"/>
          </rPr>
          <t>Preference shares have a priority over dividend payments and to the assets of the reporting company.</t>
        </r>
      </text>
    </comment>
    <comment ref="D450" authorId="0" shapeId="0" xr:uid="{00000000-0006-0000-0600-000023000000}">
      <text>
        <r>
          <rPr>
            <sz val="9"/>
            <color indexed="81"/>
            <rFont val="Tahoma"/>
            <family val="2"/>
          </rPr>
          <t>Any equity not separately identified above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Y12" authorId="0" shapeId="0" xr:uid="{BB59A5C5-F892-46FF-96F6-050E097F0BA5}">
      <text>
        <r>
          <rPr>
            <sz val="9"/>
            <color indexed="81"/>
            <rFont val="Tahoma"/>
            <family val="2"/>
          </rPr>
          <t xml:space="preserve">Include all credit related commitments to align with NZ IFRS 7 Maximum credit risk exposure (paragraph 36(a)), so will include your entity’s maximum exposure to credit risk. 
These values are </t>
        </r>
        <r>
          <rPr>
            <b/>
            <sz val="9"/>
            <color indexed="81"/>
            <rFont val="Tahoma"/>
            <family val="2"/>
          </rPr>
          <t>not</t>
        </r>
        <r>
          <rPr>
            <sz val="9"/>
            <color indexed="81"/>
            <rFont val="Tahoma"/>
            <family val="2"/>
          </rPr>
          <t xml:space="preserve"> included in the totals captured in columns to the left.
</t>
        </r>
      </text>
    </comment>
    <comment ref="B15" authorId="0" shapeId="0" xr:uid="{C998A3AD-7D71-4199-B097-6BE51075669D}">
      <text>
        <r>
          <rPr>
            <sz val="9"/>
            <color indexed="81"/>
            <rFont val="Tahoma"/>
            <family val="2"/>
          </rPr>
          <t xml:space="preserve">Currency consists of notes and coins that are of fixed nominal values and are issued or authorized by central banks or governments.
</t>
        </r>
      </text>
    </comment>
    <comment ref="B17" authorId="0" shapeId="0" xr:uid="{F794716A-283D-49A3-89D9-22DF2D4BA48D}">
      <text>
        <r>
          <rPr>
            <sz val="9"/>
            <color indexed="81"/>
            <rFont val="Tahoma"/>
            <family val="2"/>
          </rPr>
          <t xml:space="preserve">Deposits are amounts which are redeemable or withdrawable from another bank or financial institution and are not debt securities or held as available for sale.
</t>
        </r>
      </text>
    </comment>
    <comment ref="C18" authorId="0" shapeId="0" xr:uid="{FADC9C25-6A46-442E-BC94-B31ACF3E040D}">
      <text>
        <r>
          <rPr>
            <sz val="9"/>
            <color indexed="81"/>
            <rFont val="Tahoma"/>
            <family val="2"/>
          </rPr>
          <t>Demand balances are amounts which are redeemable or withdrawable from another bank or financial institution</t>
        </r>
        <r>
          <rPr>
            <b/>
            <u/>
            <sz val="9"/>
            <color indexed="81"/>
            <rFont val="Tahoma"/>
            <family val="2"/>
          </rPr>
          <t xml:space="preserve"> on demand</t>
        </r>
        <r>
          <rPr>
            <sz val="9"/>
            <color indexed="81"/>
            <rFont val="Tahoma"/>
            <family val="2"/>
          </rPr>
          <t xml:space="preserve"> and are not debt securities or held as available for sale.</t>
        </r>
      </text>
    </comment>
    <comment ref="C19" authorId="0" shapeId="0" xr:uid="{803EBD92-2956-4B51-BD0A-ADDEE8A5A72E}">
      <text>
        <r>
          <rPr>
            <sz val="9"/>
            <color indexed="81"/>
            <rFont val="Tahoma"/>
            <family val="2"/>
          </rPr>
          <t xml:space="preserve">Other deposits comprise all claims, other than demand deposits, that are represented by evidence of deposit.  Include all time or term deposits with </t>
        </r>
        <r>
          <rPr>
            <b/>
            <u/>
            <sz val="9"/>
            <color indexed="81"/>
            <rFont val="Tahoma"/>
            <family val="2"/>
          </rPr>
          <t>a maturity of greater than 1 day.</t>
        </r>
      </text>
    </comment>
    <comment ref="B21" authorId="0" shapeId="0" xr:uid="{39C44876-C47C-4755-AC7F-B31B1A1CBF0A}">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B27" authorId="0" shapeId="0" xr:uid="{389907C9-A22E-4E3B-843E-75D9D824E6D1}">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29" authorId="0" shapeId="0" xr:uid="{858FB4F3-F047-4F07-B1D0-A7DFC89E59B5}">
      <text>
        <r>
          <rPr>
            <sz val="9"/>
            <color indexed="81"/>
            <rFont val="Tahoma"/>
            <family val="2"/>
          </rPr>
          <t>Include loans secured by a mortgage over a residential property.  Exclude loans cross collateralised between residential property and other assets where the share attributable to the residential property can not be identified.  Include the latter in 4.4 Non-housing loans.</t>
        </r>
      </text>
    </comment>
    <comment ref="D31" authorId="0" shapeId="0" xr:uid="{CC56F7D7-96E8-4B41-BEC5-FCE8B54D8A8F}">
      <text>
        <r>
          <rPr>
            <sz val="9"/>
            <color indexed="81"/>
            <rFont val="Tahoma"/>
            <family val="2"/>
          </rPr>
          <t>Owner occupiers are borrowers who own or are in the process of buying or building the house or flat they will live in. An owner can occupy more than one property e.g. a family home and a holiday home.</t>
        </r>
      </text>
    </comment>
    <comment ref="D32" authorId="0" shapeId="0" xr:uid="{2C2AB4C9-337A-435E-99A5-9218D13C5DAB}">
      <text>
        <r>
          <rPr>
            <sz val="9"/>
            <color indexed="81"/>
            <rFont val="Tahoma"/>
            <family val="2"/>
          </rPr>
          <t xml:space="preserve">Property investment residential mortgage loans
</t>
        </r>
      </text>
    </comment>
    <comment ref="D33" authorId="0" shapeId="0" xr:uid="{B247FAA0-0B05-48DB-AE5F-87C7F7F59D11}">
      <text>
        <r>
          <rPr>
            <sz val="9"/>
            <color indexed="81"/>
            <rFont val="Tahoma"/>
            <family val="2"/>
          </rPr>
          <t xml:space="preserve">Business lending where the only security type is a residential mortgage loan.  The borrower declares that the loan is for business purposes as part of the loan application.  </t>
        </r>
        <r>
          <rPr>
            <u/>
            <sz val="9"/>
            <color indexed="81"/>
            <rFont val="Tahoma"/>
            <family val="2"/>
          </rPr>
          <t>Exclude</t>
        </r>
        <r>
          <rPr>
            <sz val="9"/>
            <color indexed="81"/>
            <rFont val="Tahoma"/>
            <family val="2"/>
          </rPr>
          <t xml:space="preserve"> loans cross collateralised between residential property and other assets where the share attributable to the residential property can not be identified (include in 4.4 Non-residential mortgage loans).</t>
        </r>
      </text>
    </comment>
    <comment ref="C34" authorId="0" shapeId="0" xr:uid="{9FC217BA-1DD7-4CE6-96B1-9B2B60999636}">
      <text>
        <r>
          <rPr>
            <sz val="9"/>
            <color indexed="81"/>
            <rFont val="Tahoma"/>
            <family val="2"/>
          </rPr>
          <t xml:space="preserve">Include loans </t>
        </r>
        <r>
          <rPr>
            <b/>
            <u/>
            <sz val="9"/>
            <color indexed="81"/>
            <rFont val="Tahoma"/>
            <family val="2"/>
          </rPr>
          <t>NOT</t>
        </r>
        <r>
          <rPr>
            <sz val="9"/>
            <color indexed="81"/>
            <rFont val="Tahoma"/>
            <family val="2"/>
          </rPr>
          <t xml:space="preserve"> secured by residential property, or loans cross collateralised between residential property and other assets where the share attributable to the residential property can not be identified.
</t>
        </r>
      </text>
    </comment>
    <comment ref="B42" authorId="0" shapeId="0" xr:uid="{16181E71-04CA-44AB-90D8-A938B784BA83}">
      <text>
        <r>
          <rPr>
            <sz val="9"/>
            <color indexed="81"/>
            <rFont val="Tahoma"/>
            <family val="2"/>
          </rPr>
          <t xml:space="preserve">Shares are referred to as equity and represent ownership of part of a company.  This category also includes shares or units in investment funds.
</t>
        </r>
      </text>
    </comment>
    <comment ref="B44" authorId="0" shapeId="0" xr:uid="{B4D2ED35-16B2-48FF-B892-BB9ABF709F07}">
      <text>
        <r>
          <rPr>
            <sz val="9"/>
            <color indexed="81"/>
            <rFont val="Tahoma"/>
            <family val="2"/>
          </rPr>
          <t>Derivatives in an asset position are contracts where the market value of the closing position is positive at the reporting date.</t>
        </r>
      </text>
    </comment>
    <comment ref="B46" authorId="0" shapeId="0" xr:uid="{CB1E85CE-75E6-4719-BF63-2CB893D8A115}">
      <text>
        <r>
          <rPr>
            <sz val="9"/>
            <color indexed="81"/>
            <rFont val="Tahoma"/>
            <family val="2"/>
          </rPr>
          <t>All assets not already classified in one of the other instruments noted above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Neil Humphries</author>
    <author>Jessica Honey</author>
  </authors>
  <commentList>
    <comment ref="C18" authorId="0" shapeId="0" xr:uid="{FE25E8CF-F25A-4EC5-B777-81FB692FCCE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59" authorId="1" shapeId="0" xr:uid="{EF988893-5E2D-4426-906A-021EC9474006}">
      <text>
        <r>
          <rPr>
            <sz val="9"/>
            <color indexed="81"/>
            <rFont val="Tahoma"/>
            <family val="2"/>
          </rPr>
          <t>Includes:
Depository institutions
Other financial institutions</t>
        </r>
      </text>
    </comment>
    <comment ref="C61" authorId="1" shapeId="0" xr:uid="{F15A3141-C97A-4756-9A4A-A7E7BB78AF92}">
      <text>
        <r>
          <rPr>
            <sz val="9"/>
            <color indexed="81"/>
            <rFont val="Tahoma"/>
            <family val="2"/>
          </rPr>
          <t>Includes:
Central government
Local government
Non-profit institutions serving households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Wendy Wong</author>
    <author>Neil Humphries</author>
    <author>Daniel Binns</author>
  </authors>
  <commentList>
    <comment ref="W13" authorId="0" shapeId="0" xr:uid="{00000000-0006-0000-0800-000001000000}">
      <text>
        <r>
          <rPr>
            <sz val="9"/>
            <color indexed="81"/>
            <rFont val="Tahoma"/>
            <family val="2"/>
          </rPr>
          <t>As defined by RBNZ, including loans in default or non-accrual status without individual provisions, but not including loans reported as 90 days past due or impaired assets.</t>
        </r>
      </text>
    </comment>
    <comment ref="X13" authorId="0" shapeId="0" xr:uid="{00000000-0006-0000-0800-000002000000}">
      <text>
        <r>
          <rPr>
            <sz val="9"/>
            <color indexed="81"/>
            <rFont val="Tahoma"/>
            <family val="2"/>
          </rPr>
          <t>Total loans to customers in special monitoring or early warning categories or otherwise in financial difficulties (regardless of whether also reported in watch list, past due or impaired loans)</t>
        </r>
      </text>
    </comment>
    <comment ref="B17" authorId="1" shapeId="0" xr:uid="{00000000-0006-0000-0800-000003000000}">
      <text>
        <r>
          <rPr>
            <sz val="9"/>
            <color indexed="81"/>
            <rFont val="Tahoma"/>
            <family val="2"/>
          </rPr>
          <t xml:space="preserve">Currency consists of notes and coins that are of fixed nominal values and are issued or authorized by central banks or governments.
</t>
        </r>
      </text>
    </comment>
    <comment ref="B19" authorId="1" shapeId="0" xr:uid="{00000000-0006-0000-0800-000004000000}">
      <text>
        <r>
          <rPr>
            <sz val="9"/>
            <color indexed="81"/>
            <rFont val="Tahoma"/>
            <family val="2"/>
          </rPr>
          <t xml:space="preserve">Deposits are amounts which are redeemable or withdrawable from another bank or financial institution and are not debt securities or held as available for sale.
</t>
        </r>
      </text>
    </comment>
    <comment ref="B21" authorId="1" shapeId="0" xr:uid="{00000000-0006-0000-0800-000005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B26" authorId="1" shapeId="0" xr:uid="{00000000-0006-0000-0800-000009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28" authorId="1" shapeId="0" xr:uid="{00000000-0006-0000-0800-00000A000000}">
      <text>
        <r>
          <rPr>
            <sz val="9"/>
            <color indexed="81"/>
            <rFont val="Tahoma"/>
            <family val="2"/>
          </rPr>
          <t>Owner occupiers are borrowers who own or are in the process of buying or building the house or flat they will live in. An owner can occupy more than one property e.g. a family home and a holiday home.</t>
        </r>
      </text>
    </comment>
    <comment ref="C32" authorId="1" shapeId="0" xr:uid="{00000000-0006-0000-0800-00000B000000}">
      <text>
        <r>
          <rPr>
            <sz val="9"/>
            <color indexed="81"/>
            <rFont val="Tahoma"/>
            <family val="2"/>
          </rPr>
          <t xml:space="preserve">Property investment residential mortgage loans
</t>
        </r>
      </text>
    </comment>
    <comment ref="C36" authorId="1" shapeId="0" xr:uid="{00000000-0006-0000-0800-00000C000000}">
      <text>
        <r>
          <rPr>
            <sz val="9"/>
            <color indexed="81"/>
            <rFont val="Tahoma"/>
            <family val="2"/>
          </rPr>
          <t xml:space="preserve">Business lending where the only security type is a residential mortgage loan.  The borrower declares that the loan is for business purposes as part of the loan application.  </t>
        </r>
        <r>
          <rPr>
            <u/>
            <sz val="9"/>
            <color indexed="81"/>
            <rFont val="Tahoma"/>
            <family val="2"/>
          </rPr>
          <t>Exclude</t>
        </r>
        <r>
          <rPr>
            <sz val="9"/>
            <color indexed="81"/>
            <rFont val="Tahoma"/>
            <family val="2"/>
          </rPr>
          <t xml:space="preserve"> loans cross collateralised between residential property and other assets where the share attributable to the residential property can not be identified (include in 4.4 Non-residential mortgage loans).</t>
        </r>
      </text>
    </comment>
    <comment ref="C40" authorId="1" shapeId="0" xr:uid="{00000000-0006-0000-0800-00000D000000}">
      <text>
        <r>
          <rPr>
            <sz val="9"/>
            <color indexed="81"/>
            <rFont val="Tahoma"/>
            <family val="2"/>
          </rPr>
          <t xml:space="preserve">Include loans </t>
        </r>
        <r>
          <rPr>
            <b/>
            <u/>
            <sz val="9"/>
            <color indexed="81"/>
            <rFont val="Tahoma"/>
            <family val="2"/>
          </rPr>
          <t>NOT</t>
        </r>
        <r>
          <rPr>
            <sz val="9"/>
            <color indexed="81"/>
            <rFont val="Tahoma"/>
            <family val="2"/>
          </rPr>
          <t xml:space="preserve"> secured by residential property, or loans cross collateralised between residential property and other assets where the share attributable to the residential property can not be identified.
</t>
        </r>
      </text>
    </comment>
    <comment ref="E51" authorId="1" shapeId="0" xr:uid="{00000000-0006-0000-0800-00000E000000}">
      <text>
        <r>
          <rPr>
            <sz val="9"/>
            <color indexed="81"/>
            <rFont val="Tahoma"/>
            <family val="2"/>
          </rPr>
          <t xml:space="preserve">Annual turnover equal to or greater than $50m
Likely to include large corporates or institutional clients; some issue their own securities and can include branches of non-resident corporate businesses
</t>
        </r>
      </text>
    </comment>
    <comment ref="G55" authorId="1" shapeId="0" xr:uid="{00000000-0006-0000-0800-00000F000000}">
      <text>
        <r>
          <rPr>
            <sz val="9"/>
            <color indexed="81"/>
            <rFont val="Tahoma"/>
            <family val="2"/>
          </rPr>
          <t>Dairy Farming (A016)</t>
        </r>
      </text>
    </comment>
    <comment ref="G56" authorId="1" shapeId="0" xr:uid="{00000000-0006-0000-0800-000010000000}">
      <text>
        <r>
          <rPr>
            <sz val="9"/>
            <color indexed="81"/>
            <rFont val="Tahoma"/>
            <family val="2"/>
          </rPr>
          <t xml:space="preserve">Sheep, Beef Cattle and Grain Farming (A014)
</t>
        </r>
      </text>
    </comment>
    <comment ref="G57" authorId="1" shapeId="0" xr:uid="{00000000-0006-0000-0800-000011000000}">
      <text>
        <r>
          <rPr>
            <sz val="9"/>
            <color indexed="81"/>
            <rFont val="Tahoma"/>
            <family val="2"/>
          </rPr>
          <t>Horticulture and Fruit Growing (A011 - A013)</t>
        </r>
      </text>
    </comment>
    <comment ref="G58" authorId="1" shapeId="0" xr:uid="{00000000-0006-0000-0800-000012000000}">
      <text>
        <r>
          <rPr>
            <sz val="9"/>
            <color indexed="81"/>
            <rFont val="Tahoma"/>
            <family val="2"/>
          </rPr>
          <t>Other Livestock Farming, Other Crop Growing, and all other 'on-farm" lending not included above.</t>
        </r>
      </text>
    </comment>
    <comment ref="E69" authorId="1" shapeId="0" xr:uid="{00000000-0006-0000-0800-000013000000}">
      <text>
        <r>
          <rPr>
            <sz val="9"/>
            <color indexed="81"/>
            <rFont val="Tahoma"/>
            <family val="2"/>
          </rPr>
          <t>Annual turnover greater than $1m but less than $50m
Likely to include medium sized business entities or coporates with employees.</t>
        </r>
      </text>
    </comment>
    <comment ref="G73" authorId="1" shapeId="0" xr:uid="{00000000-0006-0000-0800-000014000000}">
      <text>
        <r>
          <rPr>
            <sz val="9"/>
            <color indexed="81"/>
            <rFont val="Tahoma"/>
            <family val="2"/>
          </rPr>
          <t>Dairy Farming (A016)</t>
        </r>
      </text>
    </comment>
    <comment ref="G74" authorId="1" shapeId="0" xr:uid="{00000000-0006-0000-0800-000015000000}">
      <text>
        <r>
          <rPr>
            <sz val="9"/>
            <color indexed="81"/>
            <rFont val="Tahoma"/>
            <family val="2"/>
          </rPr>
          <t xml:space="preserve">Sheep, Beef Cattle and Grain Farming (A014)
</t>
        </r>
      </text>
    </comment>
    <comment ref="G75" authorId="1" shapeId="0" xr:uid="{00000000-0006-0000-0800-000016000000}">
      <text>
        <r>
          <rPr>
            <sz val="9"/>
            <color indexed="81"/>
            <rFont val="Tahoma"/>
            <family val="2"/>
          </rPr>
          <t>Horticulture and Fruit Growing (A011 - A013)</t>
        </r>
      </text>
    </comment>
    <comment ref="G76" authorId="1" shapeId="0" xr:uid="{00000000-0006-0000-0800-000017000000}">
      <text>
        <r>
          <rPr>
            <sz val="9"/>
            <color indexed="81"/>
            <rFont val="Tahoma"/>
            <family val="2"/>
          </rPr>
          <t>Other Livestock Farming, Other Crop Growing, and all other 'on-farm" lending not included above.</t>
        </r>
      </text>
    </comment>
    <comment ref="E87" authorId="1" shapeId="0" xr:uid="{00000000-0006-0000-0800-000018000000}">
      <text>
        <r>
          <rPr>
            <sz val="9"/>
            <color indexed="81"/>
            <rFont val="Tahoma"/>
            <family val="2"/>
          </rPr>
          <t>Annual turnover equal to or less than $1m
Likely to include small business entities like sole traders or small partnerships.</t>
        </r>
      </text>
    </comment>
    <comment ref="G91" authorId="1" shapeId="0" xr:uid="{00000000-0006-0000-0800-000019000000}">
      <text>
        <r>
          <rPr>
            <sz val="9"/>
            <color indexed="81"/>
            <rFont val="Tahoma"/>
            <family val="2"/>
          </rPr>
          <t>Dairy Farming (A016)</t>
        </r>
      </text>
    </comment>
    <comment ref="G92" authorId="1" shapeId="0" xr:uid="{00000000-0006-0000-0800-00001A000000}">
      <text>
        <r>
          <rPr>
            <sz val="9"/>
            <color indexed="81"/>
            <rFont val="Tahoma"/>
            <family val="2"/>
          </rPr>
          <t xml:space="preserve">Sheep, Beef Cattle and Grain Farming (A014)
</t>
        </r>
      </text>
    </comment>
    <comment ref="G93" authorId="1" shapeId="0" xr:uid="{00000000-0006-0000-0800-00001B000000}">
      <text>
        <r>
          <rPr>
            <sz val="9"/>
            <color indexed="81"/>
            <rFont val="Tahoma"/>
            <family val="2"/>
          </rPr>
          <t>Horticulture and Fruit Growing (A011 - A013)</t>
        </r>
      </text>
    </comment>
    <comment ref="G94" authorId="1" shapeId="0" xr:uid="{00000000-0006-0000-0800-00001C000000}">
      <text>
        <r>
          <rPr>
            <sz val="9"/>
            <color indexed="81"/>
            <rFont val="Tahoma"/>
            <family val="2"/>
          </rPr>
          <t>Other Livestock Farming, Other Crop Growing, and all other 'on-farm" lending not included above.</t>
        </r>
      </text>
    </comment>
    <comment ref="D105" authorId="1" shapeId="0" xr:uid="{00000000-0006-0000-0800-00001D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Q119" authorId="1" shapeId="0" xr:uid="{00000000-0006-0000-0800-00001E000000}">
      <text>
        <r>
          <rPr>
            <sz val="9"/>
            <color indexed="81"/>
            <rFont val="Tahoma"/>
            <family val="2"/>
          </rPr>
          <t>Please provide details in text box below</t>
        </r>
      </text>
    </comment>
    <comment ref="B125" authorId="1" shapeId="0" xr:uid="{00000000-0006-0000-0800-000020000000}">
      <text>
        <r>
          <rPr>
            <sz val="9"/>
            <color indexed="81"/>
            <rFont val="Tahoma"/>
            <family val="2"/>
          </rPr>
          <t>Shares are referred to as equity and represent ownership of part of a company.  This category also includes shares or units in investment funds.</t>
        </r>
      </text>
    </comment>
    <comment ref="B127" authorId="1" shapeId="0" xr:uid="{00000000-0006-0000-0800-000021000000}">
      <text>
        <r>
          <rPr>
            <sz val="9"/>
            <color indexed="81"/>
            <rFont val="Tahoma"/>
            <family val="2"/>
          </rPr>
          <t>Derivatives in an asset position are contracts where the market value of the closing position is positive at the reporting date.</t>
        </r>
      </text>
    </comment>
    <comment ref="I133" authorId="0" shapeId="0" xr:uid="{00000000-0006-0000-0800-000022000000}">
      <text>
        <r>
          <rPr>
            <sz val="9"/>
            <color indexed="81"/>
            <rFont val="Tahoma"/>
            <family val="2"/>
          </rPr>
          <t>Please provide details and amounts of material categories of unallocated collective provisions.</t>
        </r>
      </text>
    </comment>
    <comment ref="W146" authorId="0" shapeId="0" xr:uid="{00000000-0006-0000-0800-000023000000}">
      <text>
        <r>
          <rPr>
            <sz val="9"/>
            <color indexed="81"/>
            <rFont val="Tahoma"/>
            <family val="2"/>
          </rPr>
          <t>As defined by RBNZ, including loans in default or non-accrual status without individual provisions, but not including loans reported as 90 days past due or impaired assets.</t>
        </r>
      </text>
    </comment>
    <comment ref="X146" authorId="0" shapeId="0" xr:uid="{00000000-0006-0000-0800-000024000000}">
      <text>
        <r>
          <rPr>
            <sz val="9"/>
            <color indexed="81"/>
            <rFont val="Tahoma"/>
            <family val="2"/>
          </rPr>
          <t>Total loans to customers in special monitoring or early warning categories or otherwise in financial difficulties (regardless of whether also reported in watch list, past due or impaired loans)</t>
        </r>
      </text>
    </comment>
    <comment ref="E150" authorId="1" shapeId="0" xr:uid="{00000000-0006-0000-0800-000025000000}">
      <text>
        <r>
          <rPr>
            <sz val="9"/>
            <color indexed="81"/>
            <rFont val="Tahoma"/>
            <family val="2"/>
          </rPr>
          <t xml:space="preserve">Loans and advances are financial assets with fixed or determinable payments that are not quoted in an active market.  For this survey, repurchase agreements are treated as collateralised loans and identified separately in Q5
</t>
        </r>
      </text>
    </comment>
    <comment ref="F151" authorId="1" shapeId="0" xr:uid="{00000000-0006-0000-0800-000026000000}">
      <text>
        <r>
          <rPr>
            <sz val="9"/>
            <color indexed="81"/>
            <rFont val="Tahoma"/>
            <family val="2"/>
          </rPr>
          <t xml:space="preserve">Owner occupiers are borrowers who own or are in the process of buying or building the house or flat they will live in. An owner can occupy more than one property e.g. a family home and a holiday home.
</t>
        </r>
      </text>
    </comment>
    <comment ref="D152" authorId="2" shapeId="0" xr:uid="{00000000-0006-0000-0800-000027000000}">
      <text>
        <r>
          <rPr>
            <sz val="9"/>
            <color indexed="81"/>
            <rFont val="Tahoma"/>
            <family val="2"/>
          </rPr>
          <t xml:space="preserve">Interest only loans have no initial scheduled principal repayment, but may at a later date change to principal and interest. This does not include revolving credit loans that have a fixed limit or revolving credit loans that have a scheduled reducing limit.  </t>
        </r>
      </text>
    </comment>
    <comment ref="D161" authorId="2" shapeId="0" xr:uid="{00000000-0006-0000-0800-000028000000}">
      <text>
        <r>
          <rPr>
            <sz val="9"/>
            <color indexed="81"/>
            <rFont val="Tahoma"/>
            <family val="2"/>
          </rPr>
          <t>This caputures the Government package, announced Tuesday 24th March 2020, covering up to a six month principal and interest payment deferral for mortgage holders and SME customers whose incomes have been affected by the economic disruption from COVID-19.</t>
        </r>
      </text>
    </comment>
    <comment ref="F163" authorId="1" shapeId="0" xr:uid="{00000000-0006-0000-0800-000029000000}">
      <text>
        <r>
          <rPr>
            <sz val="9"/>
            <color indexed="81"/>
            <rFont val="Tahoma"/>
            <family val="2"/>
          </rPr>
          <t xml:space="preserve">Property investment residential mortgage loans
</t>
        </r>
      </text>
    </comment>
    <comment ref="D164" authorId="2" shapeId="0" xr:uid="{00000000-0006-0000-0800-00002A000000}">
      <text>
        <r>
          <rPr>
            <sz val="9"/>
            <color indexed="81"/>
            <rFont val="Tahoma"/>
            <family val="2"/>
          </rPr>
          <t xml:space="preserve">Interest only loans have no initial scheduled principal repayment, but may at a later date change to principal and interest. This does not include revolving credit loans that have a fixed limit or revolving credit loans that have a scheduled reducing limit.  </t>
        </r>
      </text>
    </comment>
    <comment ref="D173" authorId="2" shapeId="0" xr:uid="{00000000-0006-0000-0800-00002B000000}">
      <text>
        <r>
          <rPr>
            <sz val="9"/>
            <color indexed="81"/>
            <rFont val="Tahoma"/>
            <family val="2"/>
          </rPr>
          <t xml:space="preserve">This caputures the Government package, announced Tuesday 24th March 2020, covering up to a six month principal and interest payment deferral for mortgage holders and SME customers whose incomes have been affected by the economic disruption from COVID-19.
</t>
        </r>
      </text>
    </comment>
    <comment ref="C175" authorId="2" shapeId="0" xr:uid="{00000000-0006-0000-0800-00002C000000}">
      <text>
        <r>
          <rPr>
            <sz val="9"/>
            <color indexed="81"/>
            <rFont val="Tahoma"/>
            <family val="2"/>
          </rPr>
          <t>Business lending where the only security type is a residential mortgage loan.  The borrower declares that the loan is for business purposes as part of the loan application.  Exclude loans cross collateralised between residential property and other assets where the share attributable to the residential property can not be identified (include in 4.4 Non-residential mortgage loans).</t>
        </r>
      </text>
    </comment>
    <comment ref="D176" authorId="2" shapeId="0" xr:uid="{00000000-0006-0000-0800-00002D000000}">
      <text>
        <r>
          <rPr>
            <sz val="9"/>
            <color indexed="81"/>
            <rFont val="Tahoma"/>
            <family val="2"/>
          </rPr>
          <t xml:space="preserve">Interest only loans have no initial scheduled principal repayment, but may at a later date change to principal and interest. This does not include revolving credit loans that have a fixed limit or revolving credit loans that have a scheduled reducing limit.  
</t>
        </r>
      </text>
    </comment>
    <comment ref="D185" authorId="2" shapeId="0" xr:uid="{00000000-0006-0000-0800-00002E000000}">
      <text>
        <r>
          <rPr>
            <sz val="9"/>
            <color indexed="81"/>
            <rFont val="Tahoma"/>
            <family val="2"/>
          </rPr>
          <t>This caputures the Government package, announced Tuesday 24th March 2020, covering up to a six month principal and interest payment deferral for mortgage holders and SME customers whose incomes have been affected by the economic disruption from COVID-19.</t>
        </r>
      </text>
    </comment>
    <comment ref="D190" authorId="2" shapeId="0" xr:uid="{00000000-0006-0000-0800-00002F000000}">
      <text>
        <r>
          <rPr>
            <sz val="9"/>
            <color indexed="81"/>
            <rFont val="Tahoma"/>
            <family val="2"/>
          </rPr>
          <t xml:space="preserve">COVID-19 relief package:
The Government announced a $6.25 billion Business Finance Guarantee Scheme for small and medium-sized businesses, to protect jobs and support the economy through this unprecedented time, on Tuesday 24th March 2020.  </t>
        </r>
      </text>
    </comment>
    <comment ref="D192" authorId="1" shapeId="0" xr:uid="{183CC272-0F2A-404B-93E4-7A9C1BAF84B5}">
      <text>
        <r>
          <rPr>
            <sz val="9"/>
            <color indexed="81"/>
            <rFont val="Tahoma"/>
            <family val="2"/>
          </rPr>
          <t xml:space="preserve">Annual turnover equal to or greater than $50m
Likely to include large corporates or institutional clients; some issue their own securities and can include branches of non-resident corporate businesses
</t>
        </r>
      </text>
    </comment>
    <comment ref="D193" authorId="1" shapeId="0" xr:uid="{33A416A2-6654-437C-9C4C-22C54F5B2D3A}">
      <text>
        <r>
          <rPr>
            <sz val="9"/>
            <color indexed="81"/>
            <rFont val="Tahoma"/>
            <family val="2"/>
          </rPr>
          <t>Annual turnover equal to or less than $1m
Likely to include small business entities like sole traders or small partnerships.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Neil Humphries</author>
  </authors>
  <commentList>
    <comment ref="B15" authorId="0" shapeId="0" xr:uid="{00000000-0006-0000-0A00-000001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24" authorId="0" shapeId="0" xr:uid="{00000000-0006-0000-0A00-000002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B37" authorId="0" shapeId="0" xr:uid="{00000000-0006-0000-0A00-000003000000}">
      <text>
        <r>
          <rPr>
            <sz val="9"/>
            <color indexed="81"/>
            <rFont val="Tahoma"/>
            <family val="2"/>
          </rPr>
          <t xml:space="preserve">Debt securities are negotiable instruments serving as evidence of a debt.  They can be bought or sold between two parties and have basic terms defined such as notional amount (amount borrowed), interest rate and maturity/renewal date.
</t>
        </r>
      </text>
    </comment>
    <comment ref="C38" authorId="0" shapeId="0" xr:uid="{00000000-0006-0000-0A00-000004000000}">
      <text>
        <r>
          <rPr>
            <sz val="9"/>
            <color indexed="81"/>
            <rFont val="Tahoma"/>
            <family val="2"/>
          </rPr>
          <t>Include debt securities with an original term of one year or less.</t>
        </r>
      </text>
    </comment>
    <comment ref="C39" authorId="0" shapeId="0" xr:uid="{00000000-0006-0000-0A00-000005000000}">
      <text>
        <r>
          <rPr>
            <sz val="9"/>
            <color indexed="81"/>
            <rFont val="Tahoma"/>
            <family val="2"/>
          </rPr>
          <t xml:space="preserve">Include all tradable subordinated debt securities (not loans, see question 12) as defined under the relevant Basel Capital Adequacy framework including those held by parents and related parties.
</t>
        </r>
      </text>
    </comment>
    <comment ref="C40" authorId="0" shapeId="0" xr:uid="{00000000-0006-0000-0A00-000006000000}">
      <text>
        <r>
          <rPr>
            <sz val="9"/>
            <color indexed="81"/>
            <rFont val="Tahoma"/>
            <family val="2"/>
          </rPr>
          <t>Include all other debt securities with an original term of more than one year.</t>
        </r>
      </text>
    </comment>
    <comment ref="B44" authorId="0" shapeId="0" xr:uid="{00000000-0006-0000-0A00-000007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45" authorId="0" shapeId="0" xr:uid="{00000000-0006-0000-0A00-000008000000}">
      <text>
        <r>
          <rPr>
            <sz val="9"/>
            <color indexed="81"/>
            <rFont val="Tahoma"/>
            <family val="2"/>
          </rPr>
          <t>Values entered here should be for subordinated loans as defined under the relevant Basel Capital Adequacy framework.</t>
        </r>
      </text>
    </comment>
    <comment ref="C47" authorId="0" shapeId="0" xr:uid="{00000000-0006-0000-0A00-00000A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51" authorId="0" shapeId="0" xr:uid="{00000000-0006-0000-0A00-00000B000000}">
      <text>
        <r>
          <rPr>
            <sz val="9"/>
            <color indexed="81"/>
            <rFont val="Tahoma"/>
            <family val="2"/>
          </rPr>
          <t>Derivatives in a liability position are contracts where the market value of the closing position is negative at the reporting date.</t>
        </r>
      </text>
    </comment>
    <comment ref="B53" authorId="0" shapeId="0" xr:uid="{00000000-0006-0000-0A00-00000C000000}">
      <text>
        <r>
          <rPr>
            <sz val="9"/>
            <color indexed="81"/>
            <rFont val="Tahoma"/>
            <family val="2"/>
          </rPr>
          <t>All liabilities not already classified in one of the other instruments noted above.</t>
        </r>
      </text>
    </comment>
    <comment ref="B64" authorId="0" shapeId="0" xr:uid="{00000000-0006-0000-0A00-00000D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73" authorId="0" shapeId="0" xr:uid="{00000000-0006-0000-0A00-00000E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B86" authorId="0" shapeId="0" xr:uid="{00000000-0006-0000-0A00-00000F000000}">
      <text>
        <r>
          <rPr>
            <sz val="9"/>
            <color indexed="81"/>
            <rFont val="Tahoma"/>
            <family val="2"/>
          </rPr>
          <t xml:space="preserve">Debt securities are negotiable instruments serving as evidence of a debt.  They can be bought or sold between two parties and have basic terms defined such as notional amount (amount borrowed), interest rate and maturity/renewal date.
</t>
        </r>
      </text>
    </comment>
    <comment ref="C87" authorId="0" shapeId="0" xr:uid="{00000000-0006-0000-0A00-000010000000}">
      <text>
        <r>
          <rPr>
            <sz val="9"/>
            <color indexed="81"/>
            <rFont val="Tahoma"/>
            <family val="2"/>
          </rPr>
          <t>Include debt securities with an original term of one year or less.</t>
        </r>
      </text>
    </comment>
    <comment ref="C88" authorId="0" shapeId="0" xr:uid="{00000000-0006-0000-0A00-000011000000}">
      <text>
        <r>
          <rPr>
            <sz val="9"/>
            <color indexed="81"/>
            <rFont val="Tahoma"/>
            <family val="2"/>
          </rPr>
          <t xml:space="preserve">Include all tradable subordinated debt securities (not loans, see question 12) as defined under the relevant Basel Capital Adequacy framework including those held by parents and related parties.
</t>
        </r>
      </text>
    </comment>
    <comment ref="C89" authorId="0" shapeId="0" xr:uid="{00000000-0006-0000-0A00-000012000000}">
      <text>
        <r>
          <rPr>
            <sz val="9"/>
            <color indexed="81"/>
            <rFont val="Tahoma"/>
            <family val="2"/>
          </rPr>
          <t>Include all other debt securities with an original term of more than one year.</t>
        </r>
      </text>
    </comment>
    <comment ref="B93" authorId="0" shapeId="0" xr:uid="{00000000-0006-0000-0A00-000013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94" authorId="0" shapeId="0" xr:uid="{00000000-0006-0000-0A00-000014000000}">
      <text>
        <r>
          <rPr>
            <sz val="9"/>
            <color indexed="81"/>
            <rFont val="Tahoma"/>
            <family val="2"/>
          </rPr>
          <t>Values entered here should be for subordinated loans as defined under the relevant Basel Capital Adequacy framework.</t>
        </r>
      </text>
    </comment>
    <comment ref="C96" authorId="0" shapeId="0" xr:uid="{00000000-0006-0000-0A00-000016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100" authorId="0" shapeId="0" xr:uid="{00000000-0006-0000-0A00-000017000000}">
      <text>
        <r>
          <rPr>
            <sz val="9"/>
            <color indexed="81"/>
            <rFont val="Tahoma"/>
            <family val="2"/>
          </rPr>
          <t>The intent in this question is to collect balances for hedges associated with liability classes only.  Do not report hedges associated with asset classes (include these in question 6).</t>
        </r>
      </text>
    </comment>
    <comment ref="B102" authorId="0" shapeId="0" xr:uid="{00000000-0006-0000-0A00-000018000000}">
      <text>
        <r>
          <rPr>
            <sz val="9"/>
            <color indexed="81"/>
            <rFont val="Tahoma"/>
            <family val="2"/>
          </rPr>
          <t>All liabilities not already classified in one of the other instruments noted above.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Neil Humphries</author>
    <author>Jessica Honey</author>
  </authors>
  <commentList>
    <comment ref="B10" authorId="0" shapeId="0" xr:uid="{00000000-0006-0000-0E00-000001000000}">
      <text>
        <r>
          <rPr>
            <sz val="9"/>
            <color indexed="81"/>
            <rFont val="Tahoma"/>
            <family val="2"/>
          </rPr>
          <t xml:space="preserve">Currency consists of notes and coins that are of fixed nominal values and are issued or authorised by central banks or governments.
</t>
        </r>
      </text>
    </comment>
    <comment ref="C12" authorId="0" shapeId="0" xr:uid="{00000000-0006-0000-0E00-000002000000}">
      <text>
        <r>
          <rPr>
            <sz val="9"/>
            <color indexed="81"/>
            <rFont val="Tahoma"/>
            <family val="2"/>
          </rPr>
          <t>Demand balances are amounts which are redeemable or withdrawable from another bank or financial institution</t>
        </r>
        <r>
          <rPr>
            <b/>
            <u/>
            <sz val="9"/>
            <color indexed="81"/>
            <rFont val="Tahoma"/>
            <family val="2"/>
          </rPr>
          <t xml:space="preserve"> on demand</t>
        </r>
        <r>
          <rPr>
            <sz val="9"/>
            <color indexed="81"/>
            <rFont val="Tahoma"/>
            <family val="2"/>
          </rPr>
          <t xml:space="preserve"> and are not debt securities or held as available for sale.</t>
        </r>
      </text>
    </comment>
    <comment ref="C13" authorId="0" shapeId="0" xr:uid="{00000000-0006-0000-0E00-000003000000}">
      <text>
        <r>
          <rPr>
            <sz val="9"/>
            <color indexed="81"/>
            <rFont val="Tahoma"/>
            <family val="2"/>
          </rPr>
          <t xml:space="preserve">Other deposits comprise all claims, other than demand deposits, that are represented by evidence of deposit.  Include all time or term deposits with </t>
        </r>
        <r>
          <rPr>
            <b/>
            <u/>
            <sz val="9"/>
            <color indexed="81"/>
            <rFont val="Tahoma"/>
            <family val="2"/>
          </rPr>
          <t>a maturity of greater than 1 day.</t>
        </r>
      </text>
    </comment>
    <comment ref="B14" authorId="0" shapeId="0" xr:uid="{00000000-0006-0000-0E00-000004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C15" authorId="0" shapeId="0" xr:uid="{00000000-0006-0000-0E00-000005000000}">
      <text>
        <r>
          <rPr>
            <sz val="9"/>
            <color indexed="81"/>
            <rFont val="Tahoma"/>
            <family val="2"/>
          </rPr>
          <t>Available-for-sale securities are non-derivative financial assets designated as available for sale.</t>
        </r>
      </text>
    </comment>
    <comment ref="C16" authorId="0" shapeId="0" xr:uid="{00000000-0006-0000-0E00-000006000000}">
      <text>
        <r>
          <rPr>
            <sz val="9"/>
            <color indexed="81"/>
            <rFont val="Tahoma"/>
            <family val="2"/>
          </rPr>
          <t>Trading securities are financial instruments acquired principally for selling in the short-term or securities that are part of a portfolio which is managed for short term profit-taking.</t>
        </r>
      </text>
    </comment>
    <comment ref="C17" authorId="0" shapeId="0" xr:uid="{00000000-0006-0000-0E00-000007000000}">
      <text>
        <r>
          <rPr>
            <sz val="9"/>
            <color indexed="81"/>
            <rFont val="Tahoma"/>
            <family val="2"/>
          </rPr>
          <t>Include all other debt securities not reported in 3.1 and 3.2 above.</t>
        </r>
      </text>
    </comment>
    <comment ref="B18" authorId="0" shapeId="0" xr:uid="{00000000-0006-0000-0E00-000008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B20" authorId="0" shapeId="0" xr:uid="{00000000-0006-0000-0E00-00000A000000}">
      <text>
        <r>
          <rPr>
            <sz val="9"/>
            <color indexed="81"/>
            <rFont val="Tahoma"/>
            <family val="2"/>
          </rPr>
          <t>Shares are referred to as equity and represent ownership of part of a company.  This category also includes shares or units in investment funds.</t>
        </r>
      </text>
    </comment>
    <comment ref="B24" authorId="0" shapeId="0" xr:uid="{00000000-0006-0000-0E00-00000B000000}">
      <text>
        <r>
          <rPr>
            <sz val="9"/>
            <color indexed="81"/>
            <rFont val="Tahoma"/>
            <family val="2"/>
          </rPr>
          <t>Derivatives in an asset position are contracts where the market value of the closing position is positive at the reporting date.</t>
        </r>
      </text>
    </comment>
    <comment ref="B29" authorId="0" shapeId="0" xr:uid="{00000000-0006-0000-0E00-00000C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30" authorId="0" shapeId="0" xr:uid="{00000000-0006-0000-0E00-00000D000000}">
      <text>
        <r>
          <rPr>
            <sz val="9"/>
            <color indexed="81"/>
            <rFont val="Tahoma"/>
            <family val="2"/>
          </rPr>
          <t xml:space="preserve">Balances where the purpose of the account is </t>
        </r>
        <r>
          <rPr>
            <b/>
            <sz val="9"/>
            <color indexed="81"/>
            <rFont val="Tahoma"/>
            <family val="2"/>
          </rPr>
          <t>primarily</t>
        </r>
        <r>
          <rPr>
            <sz val="9"/>
            <color indexed="81"/>
            <rFont val="Tahoma"/>
            <family val="2"/>
          </rPr>
          <t xml:space="preserve"> </t>
        </r>
        <r>
          <rPr>
            <b/>
            <sz val="9"/>
            <color indexed="81"/>
            <rFont val="Tahoma"/>
            <family val="2"/>
          </rPr>
          <t>transactions</t>
        </r>
        <r>
          <rPr>
            <sz val="9"/>
            <color indexed="81"/>
            <rFont val="Tahoma"/>
            <family val="2"/>
          </rPr>
          <t xml:space="preserve"> or "every day" banking by customers
</t>
        </r>
      </text>
    </comment>
    <comment ref="C31" authorId="0" shapeId="0" xr:uid="{00000000-0006-0000-0E00-00000E000000}">
      <text>
        <r>
          <rPr>
            <sz val="9"/>
            <color indexed="81"/>
            <rFont val="Tahoma"/>
            <family val="2"/>
          </rPr>
          <t>Balances where the accounts are primarily for savings purposes</t>
        </r>
      </text>
    </comment>
    <comment ref="C32" authorId="0" shapeId="0" xr:uid="{00000000-0006-0000-0E00-00000F000000}">
      <text>
        <r>
          <rPr>
            <sz val="9"/>
            <color indexed="81"/>
            <rFont val="Tahoma"/>
            <family val="2"/>
          </rPr>
          <t xml:space="preserve">Balances which are time or term deposits with a </t>
        </r>
        <r>
          <rPr>
            <b/>
            <sz val="9"/>
            <color indexed="81"/>
            <rFont val="Tahoma"/>
            <family val="2"/>
          </rPr>
          <t>maturity of greater than 1 day</t>
        </r>
        <r>
          <rPr>
            <sz val="9"/>
            <color indexed="81"/>
            <rFont val="Tahoma"/>
            <family val="2"/>
          </rPr>
          <t>.</t>
        </r>
      </text>
    </comment>
    <comment ref="B33" authorId="0" shapeId="0" xr:uid="{00000000-0006-0000-0E00-000010000000}">
      <text>
        <r>
          <rPr>
            <sz val="9"/>
            <color indexed="81"/>
            <rFont val="Tahoma"/>
            <family val="2"/>
          </rPr>
          <t xml:space="preserve">Debt securities are negotiable instruments serving as evidence of a debt issued by the respondent.  They can be bought or sold between two parties and have basic terms defined such as notional amount (amount borrowed), interest rate and maturity/renewal date.
</t>
        </r>
      </text>
    </comment>
    <comment ref="B37" authorId="0" shapeId="0" xr:uid="{00000000-0006-0000-0E00-000011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40" authorId="0" shapeId="0" xr:uid="{00000000-0006-0000-0E00-000013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41" authorId="0" shapeId="0" xr:uid="{00000000-0006-0000-0E00-000014000000}">
      <text>
        <r>
          <rPr>
            <sz val="9"/>
            <color indexed="81"/>
            <rFont val="Tahoma"/>
            <family val="2"/>
          </rPr>
          <t>Derivatives in a liability position are contracts where the market value of the closing position is negative at the reporting date.</t>
        </r>
      </text>
    </comment>
    <comment ref="C49" authorId="0" shapeId="0" xr:uid="{00000000-0006-0000-0E00-000015000000}">
      <text>
        <r>
          <rPr>
            <sz val="9"/>
            <color indexed="81"/>
            <rFont val="Tahoma"/>
            <family val="2"/>
          </rPr>
          <t>Ordinary share capital on issue.</t>
        </r>
      </text>
    </comment>
    <comment ref="C50" authorId="0" shapeId="0" xr:uid="{00000000-0006-0000-0E00-000016000000}">
      <text>
        <r>
          <rPr>
            <sz val="9"/>
            <color indexed="81"/>
            <rFont val="Tahoma"/>
            <family val="2"/>
          </rPr>
          <t>Preference shares have a priority over dividend payments and to the assets of the reporting company.</t>
        </r>
      </text>
    </comment>
    <comment ref="C53" authorId="0" shapeId="0" xr:uid="{00000000-0006-0000-0E00-000017000000}">
      <text>
        <r>
          <rPr>
            <sz val="9"/>
            <color indexed="81"/>
            <rFont val="Tahoma"/>
            <family val="2"/>
          </rPr>
          <t>Any equity not separately identified above</t>
        </r>
      </text>
    </comment>
    <comment ref="B57" authorId="0" shapeId="0" xr:uid="{00000000-0006-0000-0E00-000018000000}">
      <text>
        <r>
          <rPr>
            <sz val="9"/>
            <color indexed="81"/>
            <rFont val="Tahoma"/>
            <family val="2"/>
          </rPr>
          <t xml:space="preserve">Currency consists of notes and coins that are of fixed nominal values and are issued or authorised by central banks or governments.
</t>
        </r>
      </text>
    </comment>
    <comment ref="B58" authorId="0" shapeId="0" xr:uid="{00000000-0006-0000-0E00-000019000000}">
      <text>
        <r>
          <rPr>
            <sz val="9"/>
            <color indexed="81"/>
            <rFont val="Tahoma"/>
            <family val="2"/>
          </rPr>
          <t xml:space="preserve">Deposits are amounts which are redeemable or withdrawable from another bank or financial institution and are not debt securities or held as available for sale.
</t>
        </r>
      </text>
    </comment>
    <comment ref="C59" authorId="0" shapeId="0" xr:uid="{00000000-0006-0000-0E00-00001A000000}">
      <text>
        <r>
          <rPr>
            <sz val="9"/>
            <color indexed="81"/>
            <rFont val="Tahoma"/>
            <family val="2"/>
          </rPr>
          <t>Demand balances are amounts which are redeemable or withdrawable from another bank or financial institution</t>
        </r>
        <r>
          <rPr>
            <b/>
            <u/>
            <sz val="9"/>
            <color indexed="81"/>
            <rFont val="Tahoma"/>
            <family val="2"/>
          </rPr>
          <t xml:space="preserve"> on demand</t>
        </r>
        <r>
          <rPr>
            <sz val="9"/>
            <color indexed="81"/>
            <rFont val="Tahoma"/>
            <family val="2"/>
          </rPr>
          <t xml:space="preserve"> and are not debt securities or held as available for sale.</t>
        </r>
      </text>
    </comment>
    <comment ref="C60" authorId="0" shapeId="0" xr:uid="{00000000-0006-0000-0E00-00001B000000}">
      <text>
        <r>
          <rPr>
            <sz val="9"/>
            <color indexed="81"/>
            <rFont val="Tahoma"/>
            <family val="2"/>
          </rPr>
          <t xml:space="preserve">Other deposits comprise all claims, other than demand deposits, that are represented by evidence of deposit.  Include all time or term deposits with </t>
        </r>
        <r>
          <rPr>
            <b/>
            <u/>
            <sz val="9"/>
            <color indexed="81"/>
            <rFont val="Tahoma"/>
            <family val="2"/>
          </rPr>
          <t>a maturity of greater than 1 day.</t>
        </r>
      </text>
    </comment>
    <comment ref="B61" authorId="0" shapeId="0" xr:uid="{00000000-0006-0000-0E00-00001C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C62" authorId="0" shapeId="0" xr:uid="{00000000-0006-0000-0E00-00001D000000}">
      <text>
        <r>
          <rPr>
            <sz val="9"/>
            <color indexed="81"/>
            <rFont val="Tahoma"/>
            <family val="2"/>
          </rPr>
          <t>Only include “Available-for-sale securities” that are non-derivative financial assets designated as available for sale.
Do not include if classified as (i) loans and receivables, (ii) held-to-maturity investments or (ii) financial assets at FVTPL.</t>
        </r>
      </text>
    </comment>
    <comment ref="C63" authorId="0" shapeId="0" xr:uid="{00000000-0006-0000-0E00-00001E000000}">
      <text>
        <r>
          <rPr>
            <sz val="9"/>
            <color indexed="81"/>
            <rFont val="Tahoma"/>
            <family val="2"/>
          </rPr>
          <t>Trading securities are financial instruments acquired principally for selling in the short-term or securities that are part of a portfolio which is managed for short term profit-taking</t>
        </r>
      </text>
    </comment>
    <comment ref="C64" authorId="0" shapeId="0" xr:uid="{00000000-0006-0000-0E00-00001F000000}">
      <text>
        <r>
          <rPr>
            <sz val="9"/>
            <color indexed="81"/>
            <rFont val="Tahoma"/>
            <family val="2"/>
          </rPr>
          <t xml:space="preserve">Include all other debt securities not reported in 3.1 and 3.2 above.
</t>
        </r>
      </text>
    </comment>
    <comment ref="B65" authorId="0" shapeId="0" xr:uid="{00000000-0006-0000-0E00-000020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B67" authorId="0" shapeId="0" xr:uid="{00000000-0006-0000-0E00-000026000000}">
      <text>
        <r>
          <rPr>
            <sz val="9"/>
            <color indexed="81"/>
            <rFont val="Tahoma"/>
            <family val="2"/>
          </rPr>
          <t xml:space="preserve">Shares are referred to as equity and represent ownership of part of a company.  This category also includes shares or units in investment funds.
</t>
        </r>
      </text>
    </comment>
    <comment ref="B68" authorId="0" shapeId="0" xr:uid="{00000000-0006-0000-0E00-000027000000}">
      <text>
        <r>
          <rPr>
            <sz val="9"/>
            <color indexed="81"/>
            <rFont val="Tahoma"/>
            <family val="2"/>
          </rPr>
          <t>Derivatives in an asset position are contracts where the market value of the closing position is positive at the reporting date.</t>
        </r>
      </text>
    </comment>
    <comment ref="B69" authorId="0" shapeId="0" xr:uid="{00000000-0006-0000-0E00-000028000000}">
      <text>
        <r>
          <rPr>
            <sz val="9"/>
            <color indexed="81"/>
            <rFont val="Tahoma"/>
            <family val="2"/>
          </rPr>
          <t>All assets not already classified in one of the other instruments noted above</t>
        </r>
      </text>
    </comment>
    <comment ref="B74" authorId="0" shapeId="0" xr:uid="{00000000-0006-0000-0E00-000034000000}">
      <text>
        <r>
          <rPr>
            <sz val="9"/>
            <color indexed="81"/>
            <rFont val="Tahoma"/>
            <family val="2"/>
          </rPr>
          <t xml:space="preserve">Currency consists of notes and coins that are of fixed nominal values and are issued or authorised by central banks or governments.
</t>
        </r>
      </text>
    </comment>
    <comment ref="B75" authorId="0" shapeId="0" xr:uid="{00000000-0006-0000-0E00-000035000000}">
      <text>
        <r>
          <rPr>
            <sz val="9"/>
            <color indexed="81"/>
            <rFont val="Tahoma"/>
            <family val="2"/>
          </rPr>
          <t xml:space="preserve">Deposits are amounts which are redeemable or withdrawable from another bank or financial institution and are not debt securities or held as available for sale.
</t>
        </r>
      </text>
    </comment>
    <comment ref="B76" authorId="0" shapeId="0" xr:uid="{00000000-0006-0000-0E00-000036000000}">
      <text>
        <r>
          <rPr>
            <sz val="9"/>
            <color indexed="81"/>
            <rFont val="Tahoma"/>
            <family val="2"/>
          </rPr>
          <t>Debt securities are negotiable instruments serving as evidence of a debt.  They can be bought or sold between two parties and have basic terms defined such as notional amount (amount borrowed), interest rate and maturity/renewal date.</t>
        </r>
      </text>
    </comment>
    <comment ref="C77" authorId="0" shapeId="0" xr:uid="{00000000-0006-0000-0E00-000037000000}">
      <text>
        <r>
          <rPr>
            <sz val="9"/>
            <color indexed="81"/>
            <rFont val="Tahoma"/>
            <family val="2"/>
          </rPr>
          <t>Only include “Available-for-sale securities” that are non-derivative financial assets designated as available for sale.
Do not include if classified as (i) loans and receivables, (ii) held-to-maturity investments or (ii) financial assets at FVTPL.</t>
        </r>
      </text>
    </comment>
    <comment ref="C78" authorId="0" shapeId="0" xr:uid="{00000000-0006-0000-0E00-000038000000}">
      <text>
        <r>
          <rPr>
            <sz val="9"/>
            <color indexed="81"/>
            <rFont val="Tahoma"/>
            <family val="2"/>
          </rPr>
          <t>Trading securities are financial instruments acquired principally for selling in the short-term or securities that are part of a portfolio which is managed for short term profit-taking</t>
        </r>
      </text>
    </comment>
    <comment ref="C79" authorId="0" shapeId="0" xr:uid="{00000000-0006-0000-0E00-000039000000}">
      <text>
        <r>
          <rPr>
            <sz val="9"/>
            <color indexed="81"/>
            <rFont val="Tahoma"/>
            <family val="2"/>
          </rPr>
          <t xml:space="preserve">Include all other debt securities not reported in 3.1 and 3.2 above.
</t>
        </r>
      </text>
    </comment>
    <comment ref="B80" authorId="0" shapeId="0" xr:uid="{00000000-0006-0000-0E00-00003A00000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81" authorId="0" shapeId="0" xr:uid="{00000000-0006-0000-0E00-00003B000000}">
      <text>
        <r>
          <rPr>
            <sz val="9"/>
            <color indexed="81"/>
            <rFont val="Tahoma"/>
            <family val="2"/>
          </rPr>
          <t>Owner occupiers are borrowers who own or are in the process of buying or building the house or flat they will live in. An owner can occupy more than one property e.g. a family home and a holiday home.</t>
        </r>
      </text>
    </comment>
    <comment ref="C82" authorId="0" shapeId="0" xr:uid="{00000000-0006-0000-0E00-00003C000000}">
      <text>
        <r>
          <rPr>
            <sz val="9"/>
            <color indexed="81"/>
            <rFont val="Tahoma"/>
            <family val="2"/>
          </rPr>
          <t xml:space="preserve">Property investment residential mortgage loans
</t>
        </r>
      </text>
    </comment>
    <comment ref="C83" authorId="0" shapeId="0" xr:uid="{00000000-0006-0000-0E00-00003D000000}">
      <text>
        <r>
          <rPr>
            <sz val="9"/>
            <color indexed="81"/>
            <rFont val="Tahoma"/>
            <family val="2"/>
          </rPr>
          <t xml:space="preserve">Business lending where the only security type is a residential mortgage loan.  The borrower declares that the loan is for business purposes as part of the loan application.  </t>
        </r>
        <r>
          <rPr>
            <u/>
            <sz val="9"/>
            <color indexed="81"/>
            <rFont val="Tahoma"/>
            <family val="2"/>
          </rPr>
          <t>Exclude</t>
        </r>
        <r>
          <rPr>
            <sz val="9"/>
            <color indexed="81"/>
            <rFont val="Tahoma"/>
            <family val="2"/>
          </rPr>
          <t xml:space="preserve"> loans cross collateralised between residential property and other assets where the share attributable to the residential property can not be identified (include in 4.4 Non-residential mortgage loans).</t>
        </r>
      </text>
    </comment>
    <comment ref="C84" authorId="0" shapeId="0" xr:uid="{00000000-0006-0000-0E00-00003E000000}">
      <text>
        <r>
          <rPr>
            <sz val="9"/>
            <color indexed="81"/>
            <rFont val="Tahoma"/>
            <family val="2"/>
          </rPr>
          <t xml:space="preserve">Include loans </t>
        </r>
        <r>
          <rPr>
            <b/>
            <u/>
            <sz val="9"/>
            <color indexed="81"/>
            <rFont val="Tahoma"/>
            <family val="2"/>
          </rPr>
          <t>NOT</t>
        </r>
        <r>
          <rPr>
            <sz val="9"/>
            <color indexed="81"/>
            <rFont val="Tahoma"/>
            <family val="2"/>
          </rPr>
          <t xml:space="preserve"> secured by residential property, or loans cross collateralised between residential property and other assets where the share attributable to the residential property can not be identified.
</t>
        </r>
      </text>
    </comment>
    <comment ref="B87" authorId="0" shapeId="0" xr:uid="{00000000-0006-0000-0E00-000050000000}">
      <text>
        <r>
          <rPr>
            <sz val="9"/>
            <color indexed="81"/>
            <rFont val="Tahoma"/>
            <family val="2"/>
          </rPr>
          <t xml:space="preserve">Shares are referred to as equity and represent ownership of part of a company.  This category also includes shares or units in investment funds.
</t>
        </r>
      </text>
    </comment>
    <comment ref="B88" authorId="0" shapeId="0" xr:uid="{00000000-0006-0000-0E00-000051000000}">
      <text>
        <r>
          <rPr>
            <sz val="9"/>
            <color indexed="81"/>
            <rFont val="Tahoma"/>
            <family val="2"/>
          </rPr>
          <t>Derivatives in an asset position are contracts where the market value of the closing position is positive at the reporting date.</t>
        </r>
      </text>
    </comment>
    <comment ref="B89" authorId="0" shapeId="0" xr:uid="{00000000-0006-0000-0E00-000052000000}">
      <text>
        <r>
          <rPr>
            <sz val="9"/>
            <color indexed="81"/>
            <rFont val="Tahoma"/>
            <family val="2"/>
          </rPr>
          <t>All assets not already classified in one of the other instruments noted above</t>
        </r>
      </text>
    </comment>
    <comment ref="B127" authorId="0" shapeId="0" xr:uid="{00000000-0006-0000-0E00-000053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135" authorId="0" shapeId="0" xr:uid="{00000000-0006-0000-0E00-000054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B143" authorId="0" shapeId="0" xr:uid="{00000000-0006-0000-0E00-000055000000}">
      <text>
        <r>
          <rPr>
            <sz val="9"/>
            <color indexed="81"/>
            <rFont val="Tahoma"/>
            <family val="2"/>
          </rPr>
          <t xml:space="preserve">Debt securities are negotiable instruments serving as evidence of a debt.  They can be bought or sold between two parties and have basic terms defined such as notional amount (amount borrowed), interest rate and maturity/renewal date.
</t>
        </r>
      </text>
    </comment>
    <comment ref="C144" authorId="0" shapeId="0" xr:uid="{00000000-0006-0000-0E00-000056000000}">
      <text>
        <r>
          <rPr>
            <sz val="9"/>
            <color indexed="81"/>
            <rFont val="Tahoma"/>
            <family val="2"/>
          </rPr>
          <t>Include debt securities with an original term of one year or less.</t>
        </r>
      </text>
    </comment>
    <comment ref="C145" authorId="0" shapeId="0" xr:uid="{00000000-0006-0000-0E00-000057000000}">
      <text>
        <r>
          <rPr>
            <sz val="9"/>
            <color indexed="81"/>
            <rFont val="Tahoma"/>
            <family val="2"/>
          </rPr>
          <t xml:space="preserve">Include all tradable subordinated debt securities (not loans, see question 12) as defined under the relevant Basel Capital Adequacy framework including those held by parents and related parties.
</t>
        </r>
      </text>
    </comment>
    <comment ref="C146" authorId="0" shapeId="0" xr:uid="{00000000-0006-0000-0E00-000058000000}">
      <text>
        <r>
          <rPr>
            <sz val="9"/>
            <color indexed="81"/>
            <rFont val="Tahoma"/>
            <family val="2"/>
          </rPr>
          <t>Include all other debt securities with an original term of more than one year.</t>
        </r>
      </text>
    </comment>
    <comment ref="B147" authorId="0" shapeId="0" xr:uid="{00000000-0006-0000-0E00-000059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148" authorId="0" shapeId="0" xr:uid="{00000000-0006-0000-0E00-00005A000000}">
      <text>
        <r>
          <rPr>
            <sz val="9"/>
            <color indexed="81"/>
            <rFont val="Tahoma"/>
            <family val="2"/>
          </rPr>
          <t>Values entered here should be for subordinated loans as defined under the relevant Basel Capital Adequacy framework.</t>
        </r>
      </text>
    </comment>
    <comment ref="C150" authorId="0" shapeId="0" xr:uid="{00000000-0006-0000-0E00-00005C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151" authorId="0" shapeId="0" xr:uid="{00000000-0006-0000-0E00-00005D000000}">
      <text>
        <r>
          <rPr>
            <sz val="9"/>
            <color indexed="81"/>
            <rFont val="Tahoma"/>
            <family val="2"/>
          </rPr>
          <t>Derivatives in a liability position are contracts where the market value of the closing position is negative at the reporting date.</t>
        </r>
      </text>
    </comment>
    <comment ref="B152" authorId="0" shapeId="0" xr:uid="{00000000-0006-0000-0E00-00005E000000}">
      <text>
        <r>
          <rPr>
            <sz val="9"/>
            <color indexed="81"/>
            <rFont val="Tahoma"/>
            <family val="2"/>
          </rPr>
          <t>All liabilities not already classified in one of the other instruments noted above.</t>
        </r>
      </text>
    </comment>
    <comment ref="B156" authorId="0" shapeId="0" xr:uid="{00000000-0006-0000-0E00-00005F000000}">
      <text>
        <r>
          <rPr>
            <sz val="9"/>
            <color indexed="81"/>
            <rFont val="Tahoma"/>
            <family val="2"/>
          </rPr>
          <t xml:space="preserve">Deposits are standard, non-negotiable contracts open to the public at large that allow the placements of variable amounts of funds and the later withdrawal. Deposits exclude any debt securities.
</t>
        </r>
      </text>
    </comment>
    <comment ref="C164" authorId="0" shapeId="0" xr:uid="{00000000-0006-0000-0E00-000060000000}">
      <text>
        <r>
          <rPr>
            <sz val="9"/>
            <color indexed="81"/>
            <rFont val="Tahoma"/>
            <family val="2"/>
          </rPr>
          <t xml:space="preserve">This sector includes organisations that provide goods or services to their members, or to other households, without charge or at prices that are not economically significant. The two main kinds of organisations included are: 
• Community and social groups, such as trade unions, professional or learned societies, consumers’ associations, political parties, churches or religious societies, and social, cultural, recreational, and sports clubs;
• Philanthropic organisations, such as charities, and relief and aid organisations, financed by voluntary transfers in cash or in kind from other institutional units.
Exclude community service organisations and non-profit institutions controlled and mainly financed by government. Classify these in Central government. 
</t>
        </r>
      </text>
    </comment>
    <comment ref="B172" authorId="0" shapeId="0" xr:uid="{00000000-0006-0000-0E00-000061000000}">
      <text>
        <r>
          <rPr>
            <sz val="9"/>
            <color indexed="81"/>
            <rFont val="Tahoma"/>
            <family val="2"/>
          </rPr>
          <t xml:space="preserve">Debt securities are negotiable instruments serving as evidence of a debt.  They can be bought or sold between two parties and have basic terms defined such as notional amount (amount borrowed), interest rate and maturity/renewal date.
</t>
        </r>
      </text>
    </comment>
    <comment ref="C173" authorId="0" shapeId="0" xr:uid="{00000000-0006-0000-0E00-000062000000}">
      <text>
        <r>
          <rPr>
            <sz val="9"/>
            <color indexed="81"/>
            <rFont val="Tahoma"/>
            <family val="2"/>
          </rPr>
          <t>Include debt securities with an original term of one year or less.</t>
        </r>
      </text>
    </comment>
    <comment ref="C174" authorId="0" shapeId="0" xr:uid="{00000000-0006-0000-0E00-000063000000}">
      <text>
        <r>
          <rPr>
            <sz val="9"/>
            <color indexed="81"/>
            <rFont val="Tahoma"/>
            <family val="2"/>
          </rPr>
          <t xml:space="preserve">Include all tradable subordinated debt securities (not loans, see question 12) as defined under the relevant Basel Capital Adequacy framework including those held by parents and related parties.
</t>
        </r>
      </text>
    </comment>
    <comment ref="C175" authorId="0" shapeId="0" xr:uid="{00000000-0006-0000-0E00-000064000000}">
      <text>
        <r>
          <rPr>
            <sz val="9"/>
            <color indexed="81"/>
            <rFont val="Tahoma"/>
            <family val="2"/>
          </rPr>
          <t>Include all other debt securities with an original term of more than one year.</t>
        </r>
      </text>
    </comment>
    <comment ref="B176" authorId="0" shapeId="0" xr:uid="{00000000-0006-0000-0E00-000065000000}">
      <text>
        <r>
          <rPr>
            <sz val="9"/>
            <color indexed="81"/>
            <rFont val="Tahoma"/>
            <family val="2"/>
          </rPr>
          <t xml:space="preserve">For the purposes of this survey, ‘borrowing’ is a loan to the deposit taker. A loan is a financial liability created when funds are borrowed directly from a lender and are evidenced by documents that are not negotiable.  For this survey, repurchase agreements are treated as collateralised loans.
</t>
        </r>
      </text>
    </comment>
    <comment ref="C177" authorId="0" shapeId="0" xr:uid="{00000000-0006-0000-0E00-000066000000}">
      <text>
        <r>
          <rPr>
            <sz val="9"/>
            <color indexed="81"/>
            <rFont val="Tahoma"/>
            <family val="2"/>
          </rPr>
          <t>Values entered here should be for subordinated loans as defined under the relevant Basel Capital Adequacy framework.</t>
        </r>
      </text>
    </comment>
    <comment ref="C179" authorId="0" shapeId="0" xr:uid="{00000000-0006-0000-0E00-000068000000}">
      <text>
        <r>
          <rPr>
            <sz val="9"/>
            <color indexed="81"/>
            <rFont val="Tahoma"/>
            <family val="2"/>
          </rPr>
          <t>Include all borrowing from your parent (except subordinated borrowings and subordinated debt securities).
Include all other funding not classified as deposits or securities in questions 10 and 11</t>
        </r>
      </text>
    </comment>
    <comment ref="B180" authorId="0" shapeId="0" xr:uid="{00000000-0006-0000-0E00-000069000000}">
      <text>
        <r>
          <rPr>
            <sz val="9"/>
            <color indexed="81"/>
            <rFont val="Tahoma"/>
            <family val="2"/>
          </rPr>
          <t>Derivatives in a liability position are contracts where the market value of the closing position is negative at the reporting date.</t>
        </r>
      </text>
    </comment>
    <comment ref="B181" authorId="0" shapeId="0" xr:uid="{00000000-0006-0000-0E00-00006A000000}">
      <text>
        <r>
          <rPr>
            <sz val="9"/>
            <color indexed="81"/>
            <rFont val="Tahoma"/>
            <family val="2"/>
          </rPr>
          <t>All liabilities not already classified in one of the other instruments noted above.</t>
        </r>
      </text>
    </comment>
    <comment ref="B185" authorId="0" shapeId="0" xr:uid="{8EEF2B00-89A9-4373-A4EA-3225DFF40AD0}">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186" authorId="0" shapeId="0" xr:uid="{6ED83E6A-2011-4B85-85C5-571962464E14}">
      <text>
        <r>
          <rPr>
            <sz val="9"/>
            <color indexed="81"/>
            <rFont val="Tahoma"/>
            <family val="2"/>
          </rPr>
          <t>Owner occupiers are borrowers who own or are in the process of buying or building the house or flat they will live in. An owner can occupy more than one property e.g. a family home and a holiday home.</t>
        </r>
      </text>
    </comment>
    <comment ref="C187" authorId="0" shapeId="0" xr:uid="{8242EADD-431B-4D32-8C80-F270D80A38C3}">
      <text>
        <r>
          <rPr>
            <sz val="9"/>
            <color indexed="81"/>
            <rFont val="Tahoma"/>
            <family val="2"/>
          </rPr>
          <t xml:space="preserve">Property investment residential mortgage loans
</t>
        </r>
      </text>
    </comment>
    <comment ref="C190" authorId="1" shapeId="0" xr:uid="{E881B293-AFB6-434A-AD72-FD8A85B3EA45}">
      <text>
        <r>
          <rPr>
            <sz val="9"/>
            <color indexed="81"/>
            <rFont val="Tahoma"/>
            <family val="2"/>
          </rPr>
          <t>Includes:
Depository institutions
Other financial institutions</t>
        </r>
      </text>
    </comment>
    <comment ref="C191" authorId="1" shapeId="0" xr:uid="{189172A9-A879-4A8C-98C5-BD06C4FB06C8}">
      <text>
        <r>
          <rPr>
            <sz val="9"/>
            <color indexed="81"/>
            <rFont val="Tahoma"/>
            <family val="2"/>
          </rPr>
          <t>Includes:
Central government
Local government
Non-profit institutions serving households</t>
        </r>
      </text>
    </comment>
    <comment ref="B193" authorId="0" shapeId="0" xr:uid="{EA31EED2-089A-4CCA-BBC0-2EE3681F62FD}">
      <text>
        <r>
          <rPr>
            <sz val="9"/>
            <color indexed="81"/>
            <rFont val="Tahoma"/>
            <family val="2"/>
          </rPr>
          <t>Loans and advances are financial assets with fixed or determinable payments that are not quoted in an active market.  For this survey, repurchase agreements are treated as collateralised loans and identified separately in Q5</t>
        </r>
      </text>
    </comment>
    <comment ref="C196" authorId="0" shapeId="0" xr:uid="{A450E365-14F4-4661-AD3F-1A6641BBD16F}">
      <text>
        <r>
          <rPr>
            <sz val="9"/>
            <color indexed="81"/>
            <rFont val="Tahoma"/>
            <family val="2"/>
          </rPr>
          <t>Owner occupiers are borrowers who own or are in the process of buying or building the house or flat they will live in. An owner can occupy more than one property e.g. a family home and a holiday home.</t>
        </r>
      </text>
    </comment>
    <comment ref="C197" authorId="0" shapeId="0" xr:uid="{9591817C-8F6D-4877-AAB4-4646FD47DEBF}">
      <text>
        <r>
          <rPr>
            <sz val="9"/>
            <color indexed="81"/>
            <rFont val="Tahoma"/>
            <family val="2"/>
          </rPr>
          <t xml:space="preserve">Property investment residential mortgage loans
</t>
        </r>
      </text>
    </comment>
    <comment ref="B222" authorId="1" shapeId="0" xr:uid="{15B1BF38-B1BE-4CD6-8D1B-ACAE30AED4BA}">
      <text>
        <r>
          <rPr>
            <sz val="9"/>
            <color indexed="81"/>
            <rFont val="Tahoma"/>
            <family val="2"/>
          </rPr>
          <t>Includes:
Depository institutions
Other financial institutions</t>
        </r>
      </text>
    </comment>
    <comment ref="B223" authorId="1" shapeId="0" xr:uid="{D95FA910-BA2F-44D3-8EFA-6FC28013C12E}">
      <text>
        <r>
          <rPr>
            <sz val="9"/>
            <color indexed="81"/>
            <rFont val="Tahoma"/>
            <family val="2"/>
          </rPr>
          <t>Includes:
Central government
Local government
Non-profit institutions serving households</t>
        </r>
      </text>
    </comment>
  </commentList>
</comments>
</file>

<file path=xl/sharedStrings.xml><?xml version="1.0" encoding="utf-8"?>
<sst xmlns="http://schemas.openxmlformats.org/spreadsheetml/2006/main" count="1795" uniqueCount="563">
  <si>
    <t xml:space="preserve">  </t>
  </si>
  <si>
    <t>Group 3 deposit takers</t>
  </si>
  <si>
    <t>Organisation name</t>
  </si>
  <si>
    <t>Address</t>
  </si>
  <si>
    <t xml:space="preserve">Please select the end date of the month that you are reporting on: </t>
  </si>
  <si>
    <t>Select from list</t>
  </si>
  <si>
    <t>Legal requirement</t>
  </si>
  <si>
    <t>This information is collected under the Deposit Takers (Reporting) Standard 2027 and s 262 of the Reserve Bank of New Zealand Act 2021.</t>
  </si>
  <si>
    <t>Confidentiality of information required</t>
  </si>
  <si>
    <r>
      <t>All information collected will be held in confidence by the Reserve Bank and may only be disclosed outside the Reserve Bank in the circumstances set out in section 442 of the Deposit Takers Act 2023 (</t>
    </r>
    <r>
      <rPr>
        <b/>
        <sz val="11"/>
        <rFont val="Segoe UI"/>
        <family val="2"/>
        <scheme val="minor"/>
      </rPr>
      <t>DTA</t>
    </r>
    <r>
      <rPr>
        <sz val="11"/>
        <rFont val="Segoe UI"/>
        <family val="2"/>
        <scheme val="minor"/>
      </rPr>
      <t>) and section 269 of the Reserve Bank of New Zealand Act 2021 (</t>
    </r>
    <r>
      <rPr>
        <b/>
        <sz val="11"/>
        <rFont val="Segoe UI"/>
        <family val="2"/>
        <scheme val="minor"/>
      </rPr>
      <t>RBNZ Act</t>
    </r>
    <r>
      <rPr>
        <sz val="11"/>
        <rFont val="Segoe UI"/>
        <family val="2"/>
        <scheme val="minor"/>
      </rPr>
      <t xml:space="preserve">). 
Please note that the Reserve Bank may publish or disclose information provided by you on its Financial Strength Dashboard (the </t>
    </r>
    <r>
      <rPr>
        <b/>
        <sz val="11"/>
        <rFont val="Segoe UI"/>
        <family val="2"/>
        <scheme val="minor"/>
      </rPr>
      <t>Dashboard</t>
    </r>
    <r>
      <rPr>
        <sz val="11"/>
        <rFont val="Segoe UI"/>
        <family val="2"/>
        <scheme val="minor"/>
      </rPr>
      <t>), under s 442(2)(c) of the DTA, or s 269(c) of the RBNZ Act. The Dashboard provides the public with information that is relevant to the Reserve Bank’s financial stability objective. Any such disclosure will be communicated to you in advance.</t>
    </r>
  </si>
  <si>
    <t>Reserve Bank Contacts</t>
  </si>
  <si>
    <t xml:space="preserve">For help and information please use contact details below:  </t>
  </si>
  <si>
    <t>☎</t>
  </si>
  <si>
    <t>Phone:</t>
  </si>
  <si>
    <t>📧</t>
  </si>
  <si>
    <t>Email:</t>
  </si>
  <si>
    <t>statsunit@rbnz.govt.nz</t>
  </si>
  <si>
    <t>V2.0 (Jan 2026) DRAFT</t>
  </si>
  <si>
    <t>Group 3</t>
  </si>
  <si>
    <t>RBNZ Admin (Automated Load Facility)</t>
  </si>
  <si>
    <t>Please do not make changes to this sheet.</t>
  </si>
  <si>
    <t>Code</t>
  </si>
  <si>
    <t>Name</t>
  </si>
  <si>
    <t>Respondent pick list</t>
  </si>
  <si>
    <t>Respondent code</t>
  </si>
  <si>
    <t>Respondent</t>
  </si>
  <si>
    <t>Bank of Baroda (New Zealand) Limited</t>
  </si>
  <si>
    <t>BARODA</t>
  </si>
  <si>
    <t>Bank of India (New Zealand) Limited</t>
  </si>
  <si>
    <t>BOI-NZ</t>
  </si>
  <si>
    <t>Period</t>
  </si>
  <si>
    <t>Christian Savings Limited</t>
  </si>
  <si>
    <t>CHRISAV</t>
  </si>
  <si>
    <t>Finance Direct Limited</t>
  </si>
  <si>
    <t>FDIRECT</t>
  </si>
  <si>
    <t>Collection 1</t>
  </si>
  <si>
    <t>BSB-M</t>
  </si>
  <si>
    <t>Balance sheet - Banks (M)</t>
  </si>
  <si>
    <t>First Credit Union</t>
  </si>
  <si>
    <t>FIRSTCU</t>
  </si>
  <si>
    <t>Collection 2</t>
  </si>
  <si>
    <t>BSB-Q</t>
  </si>
  <si>
    <t>Balance sheet - Banks (Q)</t>
  </si>
  <si>
    <t>General Finance Limited</t>
  </si>
  <si>
    <t>GENFIN</t>
  </si>
  <si>
    <t>Collection 3</t>
  </si>
  <si>
    <t>AQB-M</t>
  </si>
  <si>
    <t>Asset quality - Banks (M)</t>
  </si>
  <si>
    <t>Gold Band Finance Limited</t>
  </si>
  <si>
    <t>GOLDBF</t>
  </si>
  <si>
    <t>Collection 4</t>
  </si>
  <si>
    <t>AQB-Q</t>
  </si>
  <si>
    <t>Asset quality - Banks (Q)</t>
  </si>
  <si>
    <t>Heretaunga Building Society</t>
  </si>
  <si>
    <t>HERET-BS</t>
  </si>
  <si>
    <t>Collection 5</t>
  </si>
  <si>
    <t>BSSB-Q</t>
  </si>
  <si>
    <t>Balance sheet securitisation - Banks (Q)</t>
  </si>
  <si>
    <t>Liberty Financial Limited</t>
  </si>
  <si>
    <t>LIBFIN</t>
  </si>
  <si>
    <t>Collection 6</t>
  </si>
  <si>
    <t>AQB9-Q</t>
  </si>
  <si>
    <t>Asset quality - Banks - IFRS 9 Basis (Q)</t>
  </si>
  <si>
    <t>Mutual Credit Finance Limited</t>
  </si>
  <si>
    <t>MCF</t>
  </si>
  <si>
    <t>Collection 7</t>
  </si>
  <si>
    <t>Nelson Building Society</t>
  </si>
  <si>
    <t>NELSON-BS</t>
  </si>
  <si>
    <t>Collection 8</t>
  </si>
  <si>
    <t>Police and Families Credit Union</t>
  </si>
  <si>
    <t>POLICECU</t>
  </si>
  <si>
    <t>Collection 9</t>
  </si>
  <si>
    <t>Unity Credit Union</t>
  </si>
  <si>
    <t>UNITYCU</t>
  </si>
  <si>
    <t>Collection 10</t>
  </si>
  <si>
    <t>Wairarapa Building Society</t>
  </si>
  <si>
    <t>WAIRA-BS</t>
  </si>
  <si>
    <t>Welcome Limited</t>
  </si>
  <si>
    <t>WELCOME</t>
  </si>
  <si>
    <t>Xceda Finance Limited</t>
  </si>
  <si>
    <t>XCEDAFIN</t>
  </si>
  <si>
    <t xml:space="preserve"> </t>
  </si>
  <si>
    <t>Date of change</t>
  </si>
  <si>
    <t>Version</t>
  </si>
  <si>
    <t>Summary of Changes</t>
  </si>
  <si>
    <t>Sheet</t>
  </si>
  <si>
    <t>Cell</t>
  </si>
  <si>
    <t>From</t>
  </si>
  <si>
    <t>To</t>
  </si>
  <si>
    <t>V2.0 DRAFT</t>
  </si>
  <si>
    <t>Data collection introduced for Group 3 deposit takers</t>
  </si>
  <si>
    <t>All</t>
  </si>
  <si>
    <t>GENERAL INSTRUCTIONS</t>
  </si>
  <si>
    <t>How to fill in this questionnaire</t>
  </si>
  <si>
    <t>All figures should be reported:</t>
  </si>
  <si>
    <t>•  at market value, where applicable</t>
  </si>
  <si>
    <t>•  in millions to three decimal places (e.g. NZ$ 1,234,567.89= 1.235)</t>
  </si>
  <si>
    <t>•  in New Zealand dollars</t>
  </si>
  <si>
    <t>If actual figures are not available, please provide estimates.</t>
  </si>
  <si>
    <t xml:space="preserve">For negative numbers use "-" in front of the figure. Do not use brackets. </t>
  </si>
  <si>
    <t xml:space="preserve">Please do not load zeros to cells where there are no values, leave the cells blank.  Only load a zero if the cell contains a value but it is really small e.g. 0.0004 </t>
  </si>
  <si>
    <t xml:space="preserve">Using an Excel form </t>
  </si>
  <si>
    <t xml:space="preserve">The questionnaire has been set up so that only cells that require an  </t>
  </si>
  <si>
    <t xml:space="preserve">answer can be edited. These cells are coloured white, for example: 
</t>
  </si>
  <si>
    <t xml:space="preserve">Coloured cells (either grey or yellow) are calculated fields and do not need to be answered. </t>
  </si>
  <si>
    <t xml:space="preserve">These cells are protected and cannot be edited, for example:   </t>
  </si>
  <si>
    <t xml:space="preserve">If an error occurs with a calculation in this questionnaire, a green  </t>
  </si>
  <si>
    <t xml:space="preserve">triangle will appear in the upper left corner of the cell, for example:              </t>
  </si>
  <si>
    <t>Click on the         button for more information on the error.</t>
  </si>
  <si>
    <t xml:space="preserve">Some cells have hidden comments. These cells have a red triangle 
</t>
  </si>
  <si>
    <t xml:space="preserve">in the upper right corner, for example:  </t>
  </si>
  <si>
    <t>See note 1.1</t>
  </si>
  <si>
    <t xml:space="preserve">Place your mouse over these cells to view hidden comments. </t>
  </si>
  <si>
    <t xml:space="preserve">To navigate around the form you can use normal window controls - </t>
  </si>
  <si>
    <t>mouse, cursor keys, etc.</t>
  </si>
  <si>
    <t>Specific keys can be used:</t>
  </si>
  <si>
    <t xml:space="preserve">Tab </t>
  </si>
  <si>
    <t>Next answer box</t>
  </si>
  <si>
    <t>Ctrl + PageDown</t>
  </si>
  <si>
    <t>Next worksheet or use Excel sheet tabs</t>
  </si>
  <si>
    <t>Ctrl + PageUp</t>
  </si>
  <si>
    <t>Previous worksheet or use Excel sheet tabs</t>
  </si>
  <si>
    <t>Shift + F5</t>
  </si>
  <si>
    <t>Find word in a particular worksheet or part</t>
  </si>
  <si>
    <t>Tab and scroll buttons</t>
  </si>
  <si>
    <t>Scroll to hidden worksheet tabs</t>
  </si>
  <si>
    <t>Alt + Enter</t>
  </si>
  <si>
    <t xml:space="preserve">New paragraph within text block </t>
  </si>
  <si>
    <t>Time taken</t>
  </si>
  <si>
    <t xml:space="preserve">Please keep a record of the time it takes you (and any other employees) to read the instructions, collect the information and answer the questions. You will be asked to record this at the end of the questionnaire, in the Sign-off tab. </t>
  </si>
  <si>
    <t>Saving and printing the form</t>
  </si>
  <si>
    <t xml:space="preserve">To save the form when completed, or when partially completed so you can return to it later, save the files as you would save any ordinary spreadsheet. </t>
  </si>
  <si>
    <t>You may want to print a copy for your records or to help prepare the form. It can be printed worksheet by worksheet or as a whole. To print the entire form, ensure that the entire workbook option is selected in the print window.</t>
  </si>
  <si>
    <t>Submitting the form</t>
  </si>
  <si>
    <t>All information must be submitted using the secure file transfer mechanism specified by the Reserve Bank from time to time.</t>
  </si>
  <si>
    <t>Timeliness</t>
  </si>
  <si>
    <t>Accuracy</t>
  </si>
  <si>
    <t>Please make any comments that would help us interpret the data in the comments boxes provided.</t>
  </si>
  <si>
    <t>We welcome revisions to past data if they reflect a change that improves accuracy; for example, uncovering an error last time, or better classification of products.  Please provide details of revisions in the comments boxes provided.</t>
  </si>
  <si>
    <t>Summary validation tab</t>
  </si>
  <si>
    <t>COMMENTS &amp; SIGN-OFF</t>
  </si>
  <si>
    <t>Comments</t>
  </si>
  <si>
    <r>
      <t xml:space="preserve">Please provide details below concerning any </t>
    </r>
    <r>
      <rPr>
        <b/>
        <sz val="11"/>
        <color indexed="8"/>
        <rFont val="Segoe UI"/>
        <family val="2"/>
        <scheme val="minor"/>
      </rPr>
      <t>significant variances</t>
    </r>
    <r>
      <rPr>
        <sz val="11"/>
        <color indexed="8"/>
        <rFont val="Segoe UI"/>
        <family val="2"/>
        <scheme val="minor"/>
      </rPr>
      <t xml:space="preserve"> in the data provided (such as one-off business factors):</t>
    </r>
  </si>
  <si>
    <r>
      <t xml:space="preserve">Please provide details below concerning any </t>
    </r>
    <r>
      <rPr>
        <b/>
        <sz val="11"/>
        <color indexed="8"/>
        <rFont val="Segoe UI"/>
        <family val="2"/>
        <scheme val="minor"/>
      </rPr>
      <t xml:space="preserve">revisions </t>
    </r>
    <r>
      <rPr>
        <sz val="11"/>
        <color indexed="8"/>
        <rFont val="Segoe UI"/>
        <family val="2"/>
        <scheme val="minor"/>
      </rPr>
      <t>made to data previously provided:</t>
    </r>
  </si>
  <si>
    <r>
      <t xml:space="preserve">Please provide details below concerning any </t>
    </r>
    <r>
      <rPr>
        <b/>
        <sz val="11"/>
        <color indexed="8"/>
        <rFont val="Segoe UI"/>
        <family val="2"/>
        <scheme val="minor"/>
      </rPr>
      <t xml:space="preserve">changes in practice </t>
    </r>
    <r>
      <rPr>
        <sz val="11"/>
        <color indexed="8"/>
        <rFont val="Segoe UI"/>
        <family val="2"/>
        <scheme val="minor"/>
      </rPr>
      <t>(such as change to IFRS):</t>
    </r>
  </si>
  <si>
    <t>Change of business details</t>
  </si>
  <si>
    <r>
      <t xml:space="preserve">If the </t>
    </r>
    <r>
      <rPr>
        <b/>
        <sz val="11"/>
        <color indexed="8"/>
        <rFont val="Segoe UI"/>
        <family val="2"/>
        <scheme val="minor"/>
      </rPr>
      <t>legal name</t>
    </r>
    <r>
      <rPr>
        <sz val="11"/>
        <color indexed="8"/>
        <rFont val="Segoe UI"/>
        <family val="2"/>
        <scheme val="minor"/>
      </rPr>
      <t xml:space="preserve"> of this business has changed during the month please provide details of the new name below:</t>
    </r>
  </si>
  <si>
    <r>
      <t xml:space="preserve">If the </t>
    </r>
    <r>
      <rPr>
        <b/>
        <sz val="11"/>
        <color indexed="8"/>
        <rFont val="Segoe UI"/>
        <family val="2"/>
        <scheme val="minor"/>
      </rPr>
      <t>address</t>
    </r>
    <r>
      <rPr>
        <sz val="11"/>
        <color indexed="8"/>
        <rFont val="Segoe UI"/>
        <family val="2"/>
        <scheme val="minor"/>
      </rPr>
      <t xml:space="preserve"> of this business has changed during the month please provide details of the new address below:</t>
    </r>
  </si>
  <si>
    <t>Contacts</t>
  </si>
  <si>
    <t>Please provide the names and details of contacts as specified below:</t>
  </si>
  <si>
    <t>Primary contact</t>
  </si>
  <si>
    <t>Secondary contact</t>
  </si>
  <si>
    <t>Name:</t>
  </si>
  <si>
    <t>Nominated Senior Executive</t>
  </si>
  <si>
    <t xml:space="preserve">Please record how long it took you (and any other employees) to read the instructions, collect the information and answer this questionnaire. </t>
  </si>
  <si>
    <t>hours</t>
  </si>
  <si>
    <t>minutes</t>
  </si>
  <si>
    <t>Sign-off</t>
  </si>
  <si>
    <t>I confirm that I have completed this return and commented as appropriate</t>
  </si>
  <si>
    <t>Date:</t>
  </si>
  <si>
    <t>BALANCE SHEET (SUMMARY)</t>
  </si>
  <si>
    <t xml:space="preserve">Note:
• Complete for the reference month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</si>
  <si>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 xml:space="preserve">Additional information will be available on the Reserve Bank website. </t>
  </si>
  <si>
    <t>For period ended:</t>
  </si>
  <si>
    <t>Section A: Assets</t>
  </si>
  <si>
    <t>Memo item</t>
  </si>
  <si>
    <t>NZD</t>
  </si>
  <si>
    <t>Foreign currency</t>
  </si>
  <si>
    <t>Total</t>
  </si>
  <si>
    <t>Related party</t>
  </si>
  <si>
    <t>Cash (notes &amp; coin)</t>
  </si>
  <si>
    <t>Validation check:</t>
  </si>
  <si>
    <t xml:space="preserve">Total assets = Total liabilites and equity
</t>
  </si>
  <si>
    <t>Deposits (with depository institutions)</t>
  </si>
  <si>
    <t>Demand deposits</t>
  </si>
  <si>
    <t>Difference</t>
  </si>
  <si>
    <t>Other deposits</t>
  </si>
  <si>
    <t>Debt securities</t>
  </si>
  <si>
    <t>Securities classified as fair value through other comprehensive income</t>
  </si>
  <si>
    <t>Securities classified as fair value through profit and loss</t>
  </si>
  <si>
    <t>Securities classified as amortised cost</t>
  </si>
  <si>
    <t>MA1</t>
  </si>
  <si>
    <t>Less provisions for credit impairment</t>
  </si>
  <si>
    <t>Loans &amp; advances (Net)</t>
  </si>
  <si>
    <t>Loans and advances (Gross)</t>
  </si>
  <si>
    <t>MA2</t>
  </si>
  <si>
    <t>MA3</t>
  </si>
  <si>
    <t>Plus other net adjustments for loans &amp; advances</t>
  </si>
  <si>
    <t>Securities purchased under agreement to resell</t>
  </si>
  <si>
    <t>Shares &amp; other equity investments</t>
  </si>
  <si>
    <t>Shares listed on a stock exchange</t>
  </si>
  <si>
    <t>Shares not listed on a stock exchange</t>
  </si>
  <si>
    <t>Other equity investments</t>
  </si>
  <si>
    <t>Derivatives in an asset position</t>
  </si>
  <si>
    <t>Other assets</t>
  </si>
  <si>
    <t>Insurance assets</t>
  </si>
  <si>
    <t>All other assets</t>
  </si>
  <si>
    <t>Total assets (total of questions 1 to 8)</t>
  </si>
  <si>
    <t>Section B: Liabilities and capital</t>
  </si>
  <si>
    <t>Deposits</t>
  </si>
  <si>
    <t>Transaction balances</t>
  </si>
  <si>
    <t>Savings balances</t>
  </si>
  <si>
    <t>Term deposit balances</t>
  </si>
  <si>
    <t>ML1</t>
  </si>
  <si>
    <t>Other net adjustments for deposits</t>
  </si>
  <si>
    <t>Debt securities (issued)</t>
  </si>
  <si>
    <t>Short-term debt securities ( ≤ 1 year)</t>
  </si>
  <si>
    <t>Subordinated debt securities ( &gt; 1 year)</t>
  </si>
  <si>
    <t>All other long-term debt securities ( &gt; 1 year)</t>
  </si>
  <si>
    <t>ML2</t>
  </si>
  <si>
    <t>Other net adjustments for debt securities</t>
  </si>
  <si>
    <t>Borrowings</t>
  </si>
  <si>
    <t>Subordinated loans</t>
  </si>
  <si>
    <t>Securities sold under agreement to repurchase</t>
  </si>
  <si>
    <t>All other borrowed funds</t>
  </si>
  <si>
    <t>ML3</t>
  </si>
  <si>
    <t>Other net adjustments for borrowings</t>
  </si>
  <si>
    <t>Derivatives in a liability position</t>
  </si>
  <si>
    <t>Other liabilities</t>
  </si>
  <si>
    <t>Accounts payable (Trade credit &amp; advances)</t>
  </si>
  <si>
    <t>Tax liabilities</t>
  </si>
  <si>
    <t>Dividends payable</t>
  </si>
  <si>
    <t>Provisions for losses (Other than loans)</t>
  </si>
  <si>
    <t>Other miscellaneous liabilities</t>
  </si>
  <si>
    <t>Equity</t>
  </si>
  <si>
    <t>Ordinary shares</t>
  </si>
  <si>
    <t>Preference shares</t>
  </si>
  <si>
    <t>Reserves</t>
  </si>
  <si>
    <t>Retained earnings</t>
  </si>
  <si>
    <t>Other</t>
  </si>
  <si>
    <t>Total liabilities and equity (total of questions 10 to 15)</t>
  </si>
  <si>
    <t>BY COUNTERPARTY</t>
  </si>
  <si>
    <t xml:space="preserve">The purpose of this collection is to better understand the relationships or inter-connections between deposit takers and other sectors of the economy.  This information, along with other data captured from other sectors (e.g. Insurance and Managed funds industry), will be used to support macroeconomic analysis of the financial sector and will assist in the construction of Financial accounts to better understand flows between the main sectors of the economy.
</t>
  </si>
  <si>
    <t xml:space="preserve">Note:
• Complete for the reference month
• Please report all figures as millions to three decimal points, i.e. to the nearest thousand New Zealand dollars. For example $1,234,567.89 is reported as 1.235
• Please do not load zeros to cells where there are no values, leave the cells blank. Only load a zero if the cell contains a value but it is really small e.g. 0.0004
• Cells that are coloured grey or pale yellow are either auto populated with a formulae or from a cell in another tab. Do not enter data in these cells. 
                                                                                                                                                     </t>
  </si>
  <si>
    <t>INDICATIVE
OLD SSR REFs</t>
  </si>
  <si>
    <t>(a)</t>
  </si>
  <si>
    <t>(b)</t>
  </si>
  <si>
    <t>(a) + (b)</t>
  </si>
  <si>
    <t>Total assets = Total liabilites and equity</t>
  </si>
  <si>
    <t>A9</t>
  </si>
  <si>
    <t>Demand balances due from:</t>
  </si>
  <si>
    <t>A10.1, A10.3, A11.1</t>
  </si>
  <si>
    <t>Resident</t>
  </si>
  <si>
    <t>Depository institutions</t>
  </si>
  <si>
    <t>A9.2</t>
  </si>
  <si>
    <t>Exchange settlement account balances at the RBNZ</t>
  </si>
  <si>
    <t>A10.1</t>
  </si>
  <si>
    <t>NZ licensed deposit takers</t>
  </si>
  <si>
    <t>Other depository institutions</t>
  </si>
  <si>
    <t>Other financial institutions</t>
  </si>
  <si>
    <t>A10.5, A11.2</t>
  </si>
  <si>
    <t>Non-resident</t>
  </si>
  <si>
    <t>Financial institutions abroad</t>
  </si>
  <si>
    <t>Other abroad</t>
  </si>
  <si>
    <t>Other deposits due from:</t>
  </si>
  <si>
    <t>RBNZ</t>
  </si>
  <si>
    <t>A10, A11</t>
  </si>
  <si>
    <t>Debt securities (issued by)</t>
  </si>
  <si>
    <t>Resident issued</t>
  </si>
  <si>
    <t>Insurance</t>
  </si>
  <si>
    <t>Pension funds</t>
  </si>
  <si>
    <t>Other financial investment funds</t>
  </si>
  <si>
    <t>All other financial institutions</t>
  </si>
  <si>
    <t>A8</t>
  </si>
  <si>
    <t>Central government</t>
  </si>
  <si>
    <t>Local government</t>
  </si>
  <si>
    <t>SOE, mixed ownership &amp; CCOs</t>
  </si>
  <si>
    <t>Non-financial business</t>
  </si>
  <si>
    <t>Other unallocated resident issuers</t>
  </si>
  <si>
    <t>Non-resident issued</t>
  </si>
  <si>
    <t>Sovereign abroad</t>
  </si>
  <si>
    <t>Non-financial business abroad</t>
  </si>
  <si>
    <t>Provisions for debt securities losses</t>
  </si>
  <si>
    <t>Loans &amp; advances (Gross)</t>
  </si>
  <si>
    <t>Corporate business (large/institutional)</t>
  </si>
  <si>
    <t>Corporate business (medium)</t>
  </si>
  <si>
    <t>Retail business (small)</t>
  </si>
  <si>
    <t>Non-profit institutions serving households</t>
  </si>
  <si>
    <t>Households</t>
  </si>
  <si>
    <t>4.U</t>
  </si>
  <si>
    <t>Unallocated resident</t>
  </si>
  <si>
    <t>Households abroad</t>
  </si>
  <si>
    <t>Provisions for loan losses</t>
  </si>
  <si>
    <t>Other net adjustments for loans &amp; advances</t>
  </si>
  <si>
    <t>A10.2</t>
  </si>
  <si>
    <t>A10.4</t>
  </si>
  <si>
    <t>A12, A13</t>
  </si>
  <si>
    <t>A13</t>
  </si>
  <si>
    <t>Shares listed on a stock exchange and issued by:</t>
  </si>
  <si>
    <t>Other deposit taking institutions</t>
  </si>
  <si>
    <t>Non-financial businesses</t>
  </si>
  <si>
    <t>A12</t>
  </si>
  <si>
    <t>Non-residents</t>
  </si>
  <si>
    <t>Shares not listed on a stock exchange and issued by:</t>
  </si>
  <si>
    <t>Investment companies</t>
  </si>
  <si>
    <t>A14</t>
  </si>
  <si>
    <t>Accounts receivable (Trade credit &amp; advances)</t>
  </si>
  <si>
    <t>Dividends receivable</t>
  </si>
  <si>
    <t>Tax assets</t>
  </si>
  <si>
    <t>Current tax assets</t>
  </si>
  <si>
    <t>Deferred tax assets</t>
  </si>
  <si>
    <t>Property, plant &amp; equipment</t>
  </si>
  <si>
    <t>Goodwill and Intangibles</t>
  </si>
  <si>
    <t>(Total includes "Other net adjustment" and "Provisions for debt securities/ loan losses")</t>
  </si>
  <si>
    <t>Section B: Liabilities</t>
  </si>
  <si>
    <t>A1.1, A3.1</t>
  </si>
  <si>
    <t>A2.1</t>
  </si>
  <si>
    <t>10.1U</t>
  </si>
  <si>
    <t>A1.3, A3.2</t>
  </si>
  <si>
    <t>A2.2</t>
  </si>
  <si>
    <t>10.2U</t>
  </si>
  <si>
    <t>10.9U</t>
  </si>
  <si>
    <t>Issued in New Zealand</t>
  </si>
  <si>
    <t>Issued off-shore</t>
  </si>
  <si>
    <t>A4.1</t>
  </si>
  <si>
    <t>Subordinated loan</t>
  </si>
  <si>
    <t>Residents</t>
  </si>
  <si>
    <t>A1.2</t>
  </si>
  <si>
    <t>A1.4</t>
  </si>
  <si>
    <t>A5</t>
  </si>
  <si>
    <t>Current tax liabilities</t>
  </si>
  <si>
    <t>Deferred tax liabilities</t>
  </si>
  <si>
    <t>Provisions for other losses</t>
  </si>
  <si>
    <t>All other liabilities</t>
  </si>
  <si>
    <t>A4</t>
  </si>
  <si>
    <t xml:space="preserve">(Total includes "Other net adjustment") </t>
  </si>
  <si>
    <t>ASSETS BY REPRICING DATES</t>
  </si>
  <si>
    <t>The purpose of this collection is to capture data based on the repricing dates for assets.  The repricing buckets align with the buckets for liabilities in the "Liabilities by repricing"  tab.  This information will improve our understanding of the repricing structure of claims on other sectors by deposit taking institutions.
Please record in column K ("At call or floating") all lending secured by residential property that has a floating interest rate.</t>
  </si>
  <si>
    <t>Section A: Assets in NZD &amp; foreign currency</t>
  </si>
  <si>
    <t>At call or floating</t>
  </si>
  <si>
    <t>≥ 1 day &amp; ≤ 3 months</t>
  </si>
  <si>
    <t>&gt; 3 months &amp; ≤ 6 months</t>
  </si>
  <si>
    <t>&gt; 6 months &amp; ≤ 1 year</t>
  </si>
  <si>
    <t>&gt; 1 year &amp; ≤ 2 years</t>
  </si>
  <si>
    <t>&gt; 2 years &amp; ≤ 3 years</t>
  </si>
  <si>
    <t>&gt; 3 years &amp; ≤ 4 years</t>
  </si>
  <si>
    <t>&gt; 4 years &amp; ≤ 5 years</t>
  </si>
  <si>
    <t>&gt; 5 years &amp; ≤ 7 years</t>
  </si>
  <si>
    <t>&gt; 7 years &amp; ≤ 10 years</t>
  </si>
  <si>
    <t>&gt; 10 years</t>
  </si>
  <si>
    <t>Not bearing interest</t>
  </si>
  <si>
    <t>Undrawn commitments</t>
  </si>
  <si>
    <t>$m</t>
  </si>
  <si>
    <t>Demand balances</t>
  </si>
  <si>
    <t>Loans fully secured by residential mortgage</t>
  </si>
  <si>
    <t>Owner occupier property use</t>
  </si>
  <si>
    <t>Residential investor property use</t>
  </si>
  <si>
    <t>Business loans secured by residential property</t>
  </si>
  <si>
    <t>Loans not secured by residential property</t>
  </si>
  <si>
    <t>4UT</t>
  </si>
  <si>
    <t>Unallocated</t>
  </si>
  <si>
    <t>Check</t>
  </si>
  <si>
    <t>Total assets (Summary (DS) tab)</t>
  </si>
  <si>
    <t>LOANS BY PRODUCT</t>
  </si>
  <si>
    <t>The purpose of this collection is to capture loans and advances by loan type and repayment type. This information will improve our understanding of credit risk.</t>
  </si>
  <si>
    <t>Section A: Loans in NZD &amp; foreign currency</t>
  </si>
  <si>
    <t>Loan type</t>
  </si>
  <si>
    <t>Repayment type</t>
  </si>
  <si>
    <t>Term loans</t>
  </si>
  <si>
    <t>Revolving credit</t>
  </si>
  <si>
    <t>Overdrafts</t>
  </si>
  <si>
    <t>Credit cards</t>
  </si>
  <si>
    <t>Finance leases</t>
  </si>
  <si>
    <t xml:space="preserve">Reverse mortgages </t>
  </si>
  <si>
    <t>Interest only</t>
  </si>
  <si>
    <t>Principal &amp; interest</t>
  </si>
  <si>
    <t>No schedule</t>
  </si>
  <si>
    <t>Secured</t>
  </si>
  <si>
    <t>Unsecured</t>
  </si>
  <si>
    <t>Product count</t>
  </si>
  <si>
    <t>Housing loans</t>
  </si>
  <si>
    <t>Personal consumer</t>
  </si>
  <si>
    <t>Business</t>
  </si>
  <si>
    <t>Commercial property</t>
  </si>
  <si>
    <t>Investment property (&amp; other)</t>
  </si>
  <si>
    <t>Property Development - Commercial</t>
  </si>
  <si>
    <t>Property Development - Residential</t>
  </si>
  <si>
    <t>Other business</t>
  </si>
  <si>
    <t>Agriculture</t>
  </si>
  <si>
    <t>Dairy</t>
  </si>
  <si>
    <t>Sheep &amp; beef</t>
  </si>
  <si>
    <t>Horticulture</t>
  </si>
  <si>
    <t>Other agriculture</t>
  </si>
  <si>
    <t>Financial institutions</t>
  </si>
  <si>
    <t>ASSET QUALITY</t>
  </si>
  <si>
    <t>The purpose of this collection is to capture the credit quality and provisioning for debt securities, and for loans and advances by counterparty type and industry sector. This information will improve our understanding of the credit risks in deposit taking institutions.</t>
  </si>
  <si>
    <t>Assets in NZD &amp; foreign currency</t>
  </si>
  <si>
    <t>Loan category</t>
  </si>
  <si>
    <t>Not impaired or less than 30 days past due</t>
  </si>
  <si>
    <t>Loans where payments are in arrears or otherwise Impaired</t>
  </si>
  <si>
    <t>Individual provisions</t>
  </si>
  <si>
    <t>Collective provisions</t>
  </si>
  <si>
    <t>Total provisions for loan losses</t>
  </si>
  <si>
    <t>Portfolio performance metrics</t>
  </si>
  <si>
    <t xml:space="preserve">Memo </t>
  </si>
  <si>
    <t>Past due but not impaired</t>
  </si>
  <si>
    <t>Impaired</t>
  </si>
  <si>
    <t>Weighted average credit risk rating</t>
  </si>
  <si>
    <t xml:space="preserve">Weighted average PD </t>
  </si>
  <si>
    <t>Potentially stressed</t>
  </si>
  <si>
    <t>Closely monitored</t>
  </si>
  <si>
    <t>30 - 59 
days</t>
  </si>
  <si>
    <t>60 - 89 
days</t>
  </si>
  <si>
    <t>90+
days</t>
  </si>
  <si>
    <t>Interest in Suspense</t>
  </si>
  <si>
    <t>(but not  past due or impaired)</t>
  </si>
  <si>
    <t>(c)</t>
  </si>
  <si>
    <t>(d)</t>
  </si>
  <si>
    <t>(e)</t>
  </si>
  <si>
    <t>Sum (a to e)</t>
  </si>
  <si>
    <t>(f)</t>
  </si>
  <si>
    <t>(g)</t>
  </si>
  <si>
    <t xml:space="preserve">Sum (f + g)  </t>
  </si>
  <si>
    <t>(h)</t>
  </si>
  <si>
    <t>(i)</t>
  </si>
  <si>
    <t>(j)</t>
  </si>
  <si>
    <t>(k)</t>
  </si>
  <si>
    <t>Depository Institutions</t>
  </si>
  <si>
    <t>4.46.1</t>
  </si>
  <si>
    <t>4.46.11</t>
  </si>
  <si>
    <t>Agriculture (on-farm) lending</t>
  </si>
  <si>
    <t>4.46.111</t>
  </si>
  <si>
    <t>Dairy farming</t>
  </si>
  <si>
    <t>4.46.112</t>
  </si>
  <si>
    <t xml:space="preserve">Sheep, beef cattle &amp; grain farming </t>
  </si>
  <si>
    <t>4.46.113</t>
  </si>
  <si>
    <t>4.46.119</t>
  </si>
  <si>
    <t>Other agriculture on farm</t>
  </si>
  <si>
    <t>4.46.12</t>
  </si>
  <si>
    <t>Commercial property lending</t>
  </si>
  <si>
    <t>4.46.121</t>
  </si>
  <si>
    <t>Investment property</t>
  </si>
  <si>
    <t>4.46.122</t>
  </si>
  <si>
    <t>Property development - commercial</t>
  </si>
  <si>
    <t>4.46.123</t>
  </si>
  <si>
    <t>Property development - residential</t>
  </si>
  <si>
    <t>4.46.129</t>
  </si>
  <si>
    <t>4.46.19</t>
  </si>
  <si>
    <t>Other corporate lending</t>
  </si>
  <si>
    <t>4.46.2</t>
  </si>
  <si>
    <t>4.46.21</t>
  </si>
  <si>
    <t>4.46.211</t>
  </si>
  <si>
    <t>4.46.212</t>
  </si>
  <si>
    <t>4.46.213</t>
  </si>
  <si>
    <t>4.46.219</t>
  </si>
  <si>
    <t>4.46.22</t>
  </si>
  <si>
    <t>4.46.221</t>
  </si>
  <si>
    <t>4.46.222</t>
  </si>
  <si>
    <t>4.46.223</t>
  </si>
  <si>
    <t>4.46.229</t>
  </si>
  <si>
    <t>4.46.29</t>
  </si>
  <si>
    <t>4.46.9</t>
  </si>
  <si>
    <t>4.46.91</t>
  </si>
  <si>
    <t>4.46.911</t>
  </si>
  <si>
    <t>4.46.912</t>
  </si>
  <si>
    <t>4.46.913</t>
  </si>
  <si>
    <t>4.46.919</t>
  </si>
  <si>
    <t>4.46.92</t>
  </si>
  <si>
    <t>4.46.921</t>
  </si>
  <si>
    <t>4.46.922</t>
  </si>
  <si>
    <t>4.46.923</t>
  </si>
  <si>
    <t>4.46.929</t>
  </si>
  <si>
    <t>4.46.99</t>
  </si>
  <si>
    <t>Other business lending</t>
  </si>
  <si>
    <t>Households - Personal/consumer</t>
  </si>
  <si>
    <t>4.48.1</t>
  </si>
  <si>
    <t xml:space="preserve">Secured </t>
  </si>
  <si>
    <t>4.48.2</t>
  </si>
  <si>
    <t>4.49.1</t>
  </si>
  <si>
    <t>4.49.2</t>
  </si>
  <si>
    <t>4.49.3</t>
  </si>
  <si>
    <t>Households abroad - Personal/consumer</t>
  </si>
  <si>
    <t>4.49.9</t>
  </si>
  <si>
    <t>Other non-resident loans abroad</t>
  </si>
  <si>
    <t>4U</t>
  </si>
  <si>
    <t>4CP</t>
  </si>
  <si>
    <t>Unallocated collective provisions</t>
  </si>
  <si>
    <t>Memorandum items:</t>
  </si>
  <si>
    <t>Total provisions for credit impairment</t>
  </si>
  <si>
    <t>Loans &amp; advances (Gross) - Selected items</t>
  </si>
  <si>
    <t>C4.1</t>
  </si>
  <si>
    <t>C4.111</t>
  </si>
  <si>
    <t>C4.112</t>
  </si>
  <si>
    <t>C4.113</t>
  </si>
  <si>
    <t>C4.119</t>
  </si>
  <si>
    <t>All other mortgages on existing facilities</t>
  </si>
  <si>
    <t>M4.11</t>
  </si>
  <si>
    <t>Hardship claims - included in C4.1</t>
  </si>
  <si>
    <t>M4.12</t>
  </si>
  <si>
    <t>Mortgage repayment deferral - included in C4.1</t>
  </si>
  <si>
    <t>C4.2</t>
  </si>
  <si>
    <t>C4.211</t>
  </si>
  <si>
    <t>C4.212</t>
  </si>
  <si>
    <t>C4.213</t>
  </si>
  <si>
    <t>C4.219</t>
  </si>
  <si>
    <t>M4.21</t>
  </si>
  <si>
    <t>Hardship claims - included in C4.2</t>
  </si>
  <si>
    <t>M4.22</t>
  </si>
  <si>
    <t>Mortgage repayment deferral - included in C4.2</t>
  </si>
  <si>
    <t>C4.3</t>
  </si>
  <si>
    <t>C4.311</t>
  </si>
  <si>
    <t>C4.312</t>
  </si>
  <si>
    <t>C4.313</t>
  </si>
  <si>
    <t>C4.319</t>
  </si>
  <si>
    <t>M4.31</t>
  </si>
  <si>
    <t>Hardship claims - included in C4.3</t>
  </si>
  <si>
    <t>M4.32</t>
  </si>
  <si>
    <t>Mortgage repayment deferral - included in C4.3</t>
  </si>
  <si>
    <t>Government Business Finance Guarantee Scheme</t>
  </si>
  <si>
    <t>M4.46.1</t>
  </si>
  <si>
    <t>M4.46.2</t>
  </si>
  <si>
    <t>M4.46.9</t>
  </si>
  <si>
    <t>LIABILITIES BY REPRICING DATES</t>
  </si>
  <si>
    <t xml:space="preserve">The purpose of this collection is to capture the repricing profile of liabilities.  The repricing buckets align with the buckets for assets in the "Assets by repricing" tab.  This information will improve our understanding of the repricing structure of household savings, as well as the repricing structure of claims by other sectors on deposit taking institutions.  </t>
  </si>
  <si>
    <t>Section A: Liabilities in NZD</t>
  </si>
  <si>
    <t>U-NZD</t>
  </si>
  <si>
    <t xml:space="preserve">Section B: Liabilities in foreign currency </t>
  </si>
  <si>
    <t>U-FX</t>
  </si>
  <si>
    <t>SUMMARY VALIDATION</t>
  </si>
  <si>
    <t>Summary (DS): Total assets = Total liabilities + Equity</t>
  </si>
  <si>
    <t>By counterparty vs Summary (DS):</t>
  </si>
  <si>
    <t>1  Cash (notes &amp; coin)</t>
  </si>
  <si>
    <t>2  Deposits (with depository institutions)</t>
  </si>
  <si>
    <t>3  Debt securities (issued by)</t>
  </si>
  <si>
    <t>4  Loans &amp; advances (Gross)</t>
  </si>
  <si>
    <t>5  Securities purchased under agreement to resell</t>
  </si>
  <si>
    <t>6  Shares &amp; other equity investments</t>
  </si>
  <si>
    <t>Shares listed on the NZ stock exchange</t>
  </si>
  <si>
    <t>Shares not listed on the NZ stock exchange</t>
  </si>
  <si>
    <t>7  Derivatives in an asset position</t>
  </si>
  <si>
    <t>8  Other assets</t>
  </si>
  <si>
    <t>9  Total assets (total of questions 1 to 8)</t>
  </si>
  <si>
    <t>10  Deposits</t>
  </si>
  <si>
    <t>11  Debt securities (issued)</t>
  </si>
  <si>
    <t>12  Borrowings</t>
  </si>
  <si>
    <t>13  Derivatives in a liability position</t>
  </si>
  <si>
    <t>14  Other liabilities</t>
  </si>
  <si>
    <t>Provisions for losses</t>
  </si>
  <si>
    <t>16  Total liabilities and equity (total of questions 10 to 15)</t>
  </si>
  <si>
    <t>Asset by repricing Qtr vs By counterparty</t>
  </si>
  <si>
    <t>NZD&amp;FX</t>
  </si>
  <si>
    <t>Asset quality vs Assets by repricing Qtr</t>
  </si>
  <si>
    <t>3  Debt securities</t>
  </si>
  <si>
    <t>Loans not secured by residential mortgage</t>
  </si>
  <si>
    <t>Asset quality by product</t>
  </si>
  <si>
    <t>30 - 59 days</t>
  </si>
  <si>
    <t>60 - 89 days</t>
  </si>
  <si>
    <t>90+ days</t>
  </si>
  <si>
    <t>Liabilities by repricing Qtr vs By counterparty</t>
  </si>
  <si>
    <t>15  Equity</t>
  </si>
  <si>
    <t>FX</t>
  </si>
  <si>
    <t>Loans by product Qtr vs Asset quality</t>
  </si>
  <si>
    <t>Loans by product Qtr loan type vs repayment type</t>
  </si>
  <si>
    <t>Number of errors</t>
  </si>
  <si>
    <t>BALANCE SHEET DATA COLLECTION</t>
  </si>
  <si>
    <t>Please submit the completed data collection template no later than 12 working days after the end of the month being reported on.</t>
  </si>
  <si>
    <t>If for any reason you cannot submit the data collection by the due date, please contact us to discuss.</t>
  </si>
  <si>
    <t>The data collection is due 12 working days from the end of the reference month.</t>
  </si>
  <si>
    <t>We will compare the current data collection template with the data collection template provided last month as part of our consistency checks.  Please save the previous month's data collection template, including any changes that have been made as a result of discussions about that month</t>
  </si>
  <si>
    <t xml:space="preserve">This tab summarises all of the validation checks that have appeared throughout the data collection template.  Use this to check that the data provided is consistent. If any cells are highlighted red, please check the associated tables before submitting the data. </t>
  </si>
  <si>
    <r>
      <t xml:space="preserve">This section summarises all of the validation checks that have appeared throughout the data collection template. Use this to check that the data provided is consistent. If any cells are highlighted </t>
    </r>
    <r>
      <rPr>
        <b/>
        <sz val="12"/>
        <color rgb="FFFF0000"/>
        <rFont val="Segoe UI"/>
        <family val="2"/>
        <scheme val="minor"/>
      </rPr>
      <t>red</t>
    </r>
    <r>
      <rPr>
        <sz val="12"/>
        <rFont val="Segoe UI"/>
        <family val="2"/>
        <scheme val="minor"/>
      </rPr>
      <t xml:space="preserve"> below please check the associated tables before submitting the data. </t>
    </r>
  </si>
  <si>
    <t xml:space="preserve">Purpose of data collection </t>
  </si>
  <si>
    <t>The purpose of this data collection is to better understand the relationships or inter-connections between deposit takers and other sectors of the economy.  This information, along with other data captured from other sectors (e.g. Insurance and Managed funds industry), will be used to support macroeconomic analysis of the financial sector and will assist in the construction of Financial accounts to better understand flows between the main sectors of the economy.
This data collection collects monthly financial information on deposit takers' balance sheets. The aim is to:
    • Provide information on the size of the deposit taking sector;
    • Provide a breakdown of financial assets and liabilities held in the New Zealand deposit taking sector;
    • Enable the construction of monetary statistics for New Zealand;
    • Provide information to assist in the construction of financial accounts and flow of funds statistics;
    • Support prudential monitoring of the deposit taking sector.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</si>
</sst>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_);_(* \(#,##0\);_(* &quot;-&quot;??_);_(@_)"/>
    <numFmt numFmtId="166" formatCode="_-* #,##0_-;\(#,##0\);_-* &quot;-&quot;??_-;_-@_-"/>
    <numFmt numFmtId="167" formatCode="0.0"/>
    <numFmt numFmtId="168" formatCode="d\-mmm\-yyyy"/>
    <numFmt numFmtId="169" formatCode="[$-1409]d\ mmmm\ yyyy;@"/>
    <numFmt numFmtId="170" formatCode="0.000"/>
    <numFmt numFmtId="171" formatCode="#,##0.0"/>
    <numFmt numFmtId="172" formatCode="#,##0.000"/>
  </numFmts>
  <fonts count="111">
    <font>
      <sz val="10"/>
      <name val="Arial"/>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b/>
      <sz val="10"/>
      <name val="Arial"/>
      <family val="2"/>
    </font>
    <font>
      <sz val="10"/>
      <name val="Arial"/>
      <family val="2"/>
    </font>
    <font>
      <sz val="8"/>
      <name val="Arial"/>
      <family val="2"/>
    </font>
    <font>
      <sz val="10"/>
      <name val="Times New Roman"/>
      <family val="1"/>
    </font>
    <font>
      <sz val="9"/>
      <color indexed="81"/>
      <name val="Tahoma"/>
      <family val="2"/>
    </font>
    <font>
      <b/>
      <sz val="9"/>
      <color indexed="81"/>
      <name val="Tahoma"/>
      <family val="2"/>
    </font>
    <font>
      <sz val="11"/>
      <name val="Arial"/>
      <family val="2"/>
    </font>
    <font>
      <b/>
      <sz val="11"/>
      <name val="Arial"/>
      <family val="2"/>
    </font>
    <font>
      <b/>
      <sz val="12"/>
      <color indexed="9"/>
      <name val="Times New Roman"/>
      <family val="1"/>
    </font>
    <font>
      <sz val="11"/>
      <color theme="1"/>
      <name val="Segoe UI"/>
      <family val="2"/>
      <scheme val="minor"/>
    </font>
    <font>
      <sz val="12"/>
      <color theme="1"/>
      <name val="Arial Mäori"/>
      <family val="2"/>
    </font>
    <font>
      <b/>
      <sz val="24"/>
      <color theme="1"/>
      <name val="Arial Mäori"/>
      <family val="2"/>
    </font>
    <font>
      <sz val="10"/>
      <color theme="1"/>
      <name val="Arial Mäori"/>
      <family val="2"/>
    </font>
    <font>
      <b/>
      <sz val="12"/>
      <color theme="1"/>
      <name val="Arial Mäori"/>
      <family val="2"/>
    </font>
    <font>
      <sz val="10"/>
      <color rgb="FF000000"/>
      <name val="Arial"/>
      <family val="2"/>
    </font>
    <font>
      <sz val="18"/>
      <color theme="1"/>
      <name val="Wingdings"/>
      <charset val="2"/>
    </font>
    <font>
      <sz val="18"/>
      <color theme="1"/>
      <name val="Arial Mäori"/>
      <family val="2"/>
    </font>
    <font>
      <sz val="11"/>
      <color theme="1"/>
      <name val="Arial Mäori"/>
      <family val="2"/>
    </font>
    <font>
      <u/>
      <sz val="7.5"/>
      <color indexed="12"/>
      <name val="Arial"/>
      <family val="2"/>
    </font>
    <font>
      <sz val="12"/>
      <color theme="1"/>
      <name val="Arial"/>
      <family val="2"/>
    </font>
    <font>
      <b/>
      <sz val="9"/>
      <color rgb="FF000000"/>
      <name val="Tahoma"/>
      <family val="2"/>
    </font>
    <font>
      <b/>
      <sz val="11"/>
      <color theme="0"/>
      <name val="Arial"/>
      <family val="2"/>
    </font>
    <font>
      <sz val="11"/>
      <color theme="0"/>
      <name val="Arial"/>
      <family val="2"/>
    </font>
    <font>
      <b/>
      <sz val="11"/>
      <color rgb="FFFF0000"/>
      <name val="Arial"/>
      <family val="2"/>
    </font>
    <font>
      <b/>
      <sz val="14"/>
      <name val="Frutiger 87ExtraBlackCn"/>
      <family val="2"/>
    </font>
    <font>
      <i/>
      <sz val="12"/>
      <name val="Frutiger 45 Light"/>
      <family val="2"/>
    </font>
    <font>
      <sz val="12"/>
      <name val="Frutiger 45 Light"/>
      <family val="2"/>
    </font>
    <font>
      <sz val="10"/>
      <name val="Frutiger"/>
    </font>
    <font>
      <b/>
      <sz val="12"/>
      <name val="Frutiger 45 Light"/>
      <family val="2"/>
    </font>
    <font>
      <b/>
      <u/>
      <sz val="9"/>
      <color indexed="81"/>
      <name val="Tahoma"/>
      <family val="2"/>
    </font>
    <font>
      <b/>
      <sz val="12"/>
      <color theme="0"/>
      <name val="Arial"/>
      <family val="2"/>
    </font>
    <font>
      <sz val="12"/>
      <color theme="0"/>
      <name val="Arial"/>
      <family val="2"/>
    </font>
    <font>
      <sz val="10"/>
      <color theme="0"/>
      <name val="Arial"/>
      <family val="2"/>
    </font>
    <font>
      <b/>
      <sz val="10"/>
      <color theme="0"/>
      <name val="Arial"/>
      <family val="2"/>
    </font>
    <font>
      <u/>
      <sz val="9"/>
      <color indexed="81"/>
      <name val="Tahoma"/>
      <family val="2"/>
    </font>
    <font>
      <sz val="10"/>
      <color theme="1"/>
      <name val="Segoe UI"/>
      <family val="2"/>
      <scheme val="minor"/>
    </font>
    <font>
      <b/>
      <sz val="11"/>
      <color theme="1"/>
      <name val="Segoe UI"/>
      <family val="2"/>
      <scheme val="minor"/>
    </font>
    <font>
      <b/>
      <sz val="10"/>
      <color theme="1"/>
      <name val="Segoe UI"/>
      <family val="2"/>
      <scheme val="minor"/>
    </font>
    <font>
      <b/>
      <sz val="16"/>
      <color rgb="FFFF0000"/>
      <name val="Arial"/>
      <family val="2"/>
    </font>
    <font>
      <b/>
      <sz val="28"/>
      <color rgb="FFFF0000"/>
      <name val="Segoe UI"/>
      <family val="2"/>
      <scheme val="minor"/>
    </font>
    <font>
      <b/>
      <sz val="11"/>
      <color theme="0"/>
      <name val="Segoe UI"/>
      <family val="2"/>
      <scheme val="minor"/>
    </font>
    <font>
      <sz val="11"/>
      <color rgb="FFFF0000"/>
      <name val="Segoe UI"/>
      <family val="2"/>
      <scheme val="minor"/>
    </font>
    <font>
      <sz val="11"/>
      <color theme="0"/>
      <name val="Segoe UI"/>
      <family val="2"/>
      <scheme val="minor"/>
    </font>
    <font>
      <sz val="12"/>
      <color theme="1"/>
      <name val="Segoe UI"/>
      <family val="2"/>
      <scheme val="minor"/>
    </font>
    <font>
      <b/>
      <sz val="11"/>
      <name val="Segoe UI"/>
      <family val="2"/>
      <scheme val="minor"/>
    </font>
    <font>
      <sz val="11"/>
      <color rgb="FF000000"/>
      <name val="Segoe UI"/>
      <family val="2"/>
      <scheme val="minor"/>
    </font>
    <font>
      <u/>
      <sz val="11"/>
      <color indexed="12"/>
      <name val="Segoe UI"/>
      <family val="2"/>
      <scheme val="minor"/>
    </font>
    <font>
      <sz val="11"/>
      <color rgb="FF0000FF"/>
      <name val="Segoe UI"/>
      <family val="2"/>
      <scheme val="minor"/>
    </font>
    <font>
      <b/>
      <sz val="22"/>
      <color rgb="FFED1164"/>
      <name val="Segoe UI"/>
      <family val="2"/>
      <scheme val="minor"/>
    </font>
    <font>
      <b/>
      <sz val="12"/>
      <name val="Segoe UI"/>
      <family val="2"/>
      <scheme val="minor"/>
    </font>
    <font>
      <b/>
      <sz val="14"/>
      <name val="Segoe UI"/>
      <family val="2"/>
      <scheme val="minor"/>
    </font>
    <font>
      <sz val="14"/>
      <color theme="1"/>
      <name val="Segoe UI Emoji"/>
      <family val="2"/>
    </font>
    <font>
      <sz val="22"/>
      <color rgb="FFED1164"/>
      <name val="Segoe UI"/>
      <family val="2"/>
      <scheme val="minor"/>
    </font>
    <font>
      <b/>
      <sz val="12"/>
      <color rgb="FF000000"/>
      <name val="Segoe UI"/>
      <family val="2"/>
      <scheme val="minor"/>
    </font>
    <font>
      <b/>
      <sz val="11"/>
      <color rgb="FF000000"/>
      <name val="Segoe UI"/>
      <family val="2"/>
      <scheme val="minor"/>
    </font>
    <font>
      <u/>
      <sz val="11"/>
      <color rgb="FFFF0000"/>
      <name val="Segoe UI"/>
      <family val="2"/>
      <scheme val="minor"/>
    </font>
    <font>
      <b/>
      <sz val="11"/>
      <color rgb="FFFFFFFF"/>
      <name val="Segoe UI"/>
      <family val="2"/>
      <scheme val="minor"/>
    </font>
    <font>
      <sz val="11"/>
      <name val="Segoe UI"/>
      <family val="2"/>
      <scheme val="minor"/>
    </font>
    <font>
      <sz val="22"/>
      <color rgb="FFED1164"/>
      <name val="Wingdings 2"/>
      <family val="1"/>
      <charset val="2"/>
    </font>
    <font>
      <b/>
      <sz val="11"/>
      <color indexed="8"/>
      <name val="Segoe UI"/>
      <family val="2"/>
      <scheme val="minor"/>
    </font>
    <font>
      <sz val="11"/>
      <color indexed="8"/>
      <name val="Segoe UI"/>
      <family val="2"/>
      <scheme val="minor"/>
    </font>
    <font>
      <b/>
      <sz val="11"/>
      <color rgb="FFFF0000"/>
      <name val="Segoe UI"/>
      <family val="2"/>
      <scheme val="minor"/>
    </font>
    <font>
      <sz val="10"/>
      <name val="Segoe UI"/>
      <family val="2"/>
      <scheme val="minor"/>
    </font>
    <font>
      <b/>
      <i/>
      <sz val="11"/>
      <name val="Segoe UI"/>
      <family val="2"/>
      <scheme val="minor"/>
    </font>
    <font>
      <sz val="11"/>
      <color rgb="FFC00000"/>
      <name val="Segoe UI"/>
      <family val="2"/>
      <scheme val="minor"/>
    </font>
    <font>
      <i/>
      <sz val="11"/>
      <name val="Segoe UI"/>
      <family val="2"/>
      <scheme val="minor"/>
    </font>
    <font>
      <sz val="11"/>
      <color rgb="FF7030A0"/>
      <name val="Segoe UI"/>
      <family val="2"/>
      <scheme val="minor"/>
    </font>
    <font>
      <b/>
      <sz val="11"/>
      <color rgb="FF7030A0"/>
      <name val="Segoe UI"/>
      <family val="2"/>
      <scheme val="minor"/>
    </font>
    <font>
      <i/>
      <sz val="11"/>
      <color theme="0" tint="-0.499984740745262"/>
      <name val="Segoe UI"/>
      <family val="2"/>
      <scheme val="minor"/>
    </font>
    <font>
      <b/>
      <i/>
      <sz val="11"/>
      <color theme="0" tint="-0.499984740745262"/>
      <name val="Segoe UI"/>
      <family val="2"/>
      <scheme val="minor"/>
    </font>
    <font>
      <sz val="11"/>
      <color theme="0" tint="-0.499984740745262"/>
      <name val="Segoe UI"/>
      <family val="2"/>
      <scheme val="minor"/>
    </font>
    <font>
      <sz val="12"/>
      <name val="Segoe UI"/>
      <family val="2"/>
      <scheme val="minor"/>
    </font>
    <font>
      <sz val="14"/>
      <name val="Segoe UI"/>
      <family val="2"/>
      <scheme val="minor"/>
    </font>
    <font>
      <sz val="14"/>
      <color theme="1"/>
      <name val="Segoe UI"/>
      <family val="2"/>
      <scheme val="minor"/>
    </font>
    <font>
      <b/>
      <sz val="12"/>
      <color theme="1"/>
      <name val="Segoe UI"/>
      <family val="2"/>
      <scheme val="minor"/>
    </font>
    <font>
      <b/>
      <sz val="13"/>
      <name val="Segoe UI"/>
      <family val="2"/>
      <scheme val="minor"/>
    </font>
    <font>
      <sz val="13"/>
      <name val="Segoe UI"/>
      <family val="2"/>
      <scheme val="minor"/>
    </font>
    <font>
      <b/>
      <sz val="13"/>
      <color theme="1"/>
      <name val="Segoe UI"/>
      <family val="2"/>
      <scheme val="minor"/>
    </font>
    <font>
      <sz val="13"/>
      <color theme="1"/>
      <name val="Segoe UI"/>
      <family val="2"/>
      <scheme val="minor"/>
    </font>
    <font>
      <i/>
      <sz val="12"/>
      <name val="Segoe UI"/>
      <family val="2"/>
      <scheme val="minor"/>
    </font>
    <font>
      <sz val="16"/>
      <color theme="0"/>
      <name val="Segoe UI"/>
      <family val="2"/>
      <scheme val="minor"/>
    </font>
    <font>
      <b/>
      <sz val="12"/>
      <color rgb="FFFF0000"/>
      <name val="Segoe UI"/>
      <family val="2"/>
      <scheme val="minor"/>
    </font>
    <font>
      <u/>
      <sz val="11"/>
      <color rgb="FF0000FF"/>
      <name val="Segoe UI"/>
      <family val="2"/>
      <scheme val="minor"/>
    </font>
    <font>
      <b/>
      <u/>
      <sz val="11"/>
      <name val="Segoe UI"/>
      <family val="2"/>
      <scheme val="minor"/>
    </font>
    <font>
      <sz val="14"/>
      <color theme="0"/>
      <name val="Segoe UI"/>
      <family val="2"/>
      <scheme val="minor"/>
    </font>
    <font>
      <b/>
      <sz val="28"/>
      <color rgb="FFED1164"/>
      <name val="Segoe UI"/>
      <family val="2"/>
      <scheme val="minor"/>
    </font>
    <font>
      <b/>
      <sz val="18"/>
      <color theme="0"/>
      <name val="Segoe UI"/>
      <family val="2"/>
      <scheme val="minor"/>
    </font>
    <font>
      <sz val="28"/>
      <color rgb="FFED1164"/>
      <name val="Segoe UI"/>
      <family val="2"/>
      <scheme val="minor"/>
    </font>
    <font>
      <b/>
      <sz val="28"/>
      <color rgb="FFED1164"/>
      <name val="Segoe UI Semibold"/>
      <family val="2"/>
      <scheme val="major"/>
    </font>
    <font>
      <b/>
      <sz val="16"/>
      <color theme="0"/>
      <name val="Segoe UI"/>
      <family val="2"/>
      <scheme val="minor"/>
    </font>
    <font>
      <b/>
      <sz val="14"/>
      <color theme="1"/>
      <name val="Segoe UI"/>
      <family val="2"/>
      <scheme val="minor"/>
    </font>
    <font>
      <b/>
      <sz val="16"/>
      <name val="Segoe UI"/>
      <family val="2"/>
      <scheme val="minor"/>
    </font>
    <font>
      <sz val="16"/>
      <name val="Arial"/>
      <family val="2"/>
    </font>
    <font>
      <sz val="16"/>
      <name val="Segoe UI"/>
      <family val="2"/>
      <scheme val="minor"/>
    </font>
    <font>
      <b/>
      <sz val="16"/>
      <name val="Arial"/>
      <family val="2"/>
    </font>
    <font>
      <b/>
      <sz val="24"/>
      <color theme="3"/>
      <name val="Segoe UI"/>
      <family val="2"/>
      <scheme val="minor"/>
    </font>
    <font>
      <u/>
      <sz val="11"/>
      <color theme="10"/>
      <name val="Segoe UI"/>
      <family val="2"/>
      <scheme val="minor"/>
    </font>
    <font>
      <sz val="11"/>
      <color theme="5"/>
      <name val="Arial"/>
      <family val="2"/>
    </font>
    <font>
      <b/>
      <sz val="11"/>
      <color rgb="FF000000"/>
      <name val="Arial"/>
      <family val="2"/>
    </font>
    <font>
      <b/>
      <sz val="24"/>
      <color rgb="FFED1164"/>
      <name val="Segoe UI"/>
      <family val="2"/>
      <scheme val="minor"/>
    </font>
  </fonts>
  <fills count="28">
    <fill>
      <patternFill patternType="none"/>
    </fill>
    <fill>
      <patternFill patternType="gray125"/>
    </fill>
    <fill>
      <patternFill patternType="solid">
        <fgColor indexed="48"/>
        <bgColor indexed="64"/>
      </patternFill>
    </fill>
    <fill>
      <patternFill patternType="solid">
        <fgColor indexed="65"/>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E6E6E6"/>
        <bgColor indexed="64"/>
      </patternFill>
    </fill>
    <fill>
      <patternFill patternType="solid">
        <fgColor rgb="FFD9D9D9"/>
        <bgColor indexed="64"/>
      </patternFill>
    </fill>
    <fill>
      <patternFill patternType="solid">
        <fgColor rgb="FFD9D9D9"/>
        <bgColor rgb="FF000000"/>
      </patternFill>
    </fill>
    <fill>
      <patternFill patternType="solid">
        <fgColor rgb="FFBFBFBF"/>
        <bgColor indexed="64"/>
      </patternFill>
    </fill>
    <fill>
      <patternFill patternType="solid">
        <fgColor rgb="FFEEF3A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rgb="FF000000"/>
      </patternFill>
    </fill>
    <fill>
      <patternFill patternType="solid">
        <fgColor rgb="FFF6F5EE"/>
        <bgColor indexed="64"/>
      </patternFill>
    </fill>
    <fill>
      <patternFill patternType="solid">
        <fgColor rgb="FFF6F5EE"/>
        <bgColor rgb="FF000000"/>
      </patternFill>
    </fill>
    <fill>
      <patternFill patternType="solid">
        <fgColor rgb="FFF7F7EF"/>
        <bgColor rgb="FF000000"/>
      </patternFill>
    </fill>
    <fill>
      <patternFill patternType="solid">
        <fgColor rgb="FFED1164"/>
        <bgColor indexed="64"/>
      </patternFill>
    </fill>
    <fill>
      <patternFill patternType="solid">
        <fgColor theme="0" tint="-0.249977111117893"/>
        <bgColor rgb="FF000000"/>
      </patternFill>
    </fill>
    <fill>
      <patternFill patternType="solid">
        <fgColor rgb="FFFFFFFF"/>
        <bgColor indexed="64"/>
      </patternFill>
    </fill>
    <fill>
      <patternFill patternType="solid">
        <fgColor rgb="FFEEF3AF"/>
        <bgColor rgb="FF000000"/>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2"/>
        <bgColor indexed="64"/>
      </patternFill>
    </fill>
    <fill>
      <patternFill patternType="solid">
        <fgColor theme="2"/>
        <bgColor rgb="FF000000"/>
      </patternFill>
    </fill>
  </fills>
  <borders count="26">
    <border>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rgb="FFEF3E42"/>
      </left>
      <right/>
      <top style="medium">
        <color rgb="FFEF3E42"/>
      </top>
      <bottom style="medium">
        <color rgb="FFEF3E42"/>
      </bottom>
      <diagonal/>
    </border>
    <border>
      <left/>
      <right style="medium">
        <color rgb="FFEF3E42"/>
      </right>
      <top style="medium">
        <color rgb="FFEF3E42"/>
      </top>
      <bottom style="medium">
        <color rgb="FFEF3E4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bottom/>
      <diagonal/>
    </border>
    <border>
      <left/>
      <right style="thin">
        <color theme="0"/>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s>
  <cellStyleXfs count="26">
    <xf numFmtId="0" fontId="0" fillId="0" borderId="0"/>
    <xf numFmtId="0" fontId="19" fillId="2" borderId="0">
      <alignment horizontal="center" vertical="top"/>
    </xf>
    <xf numFmtId="0" fontId="12" fillId="0" borderId="0"/>
    <xf numFmtId="0" fontId="14" fillId="0" borderId="0"/>
    <xf numFmtId="0" fontId="10" fillId="3" borderId="0"/>
    <xf numFmtId="0" fontId="20" fillId="0" borderId="0"/>
    <xf numFmtId="0" fontId="29" fillId="0" borderId="0" applyNumberFormat="0" applyFill="0" applyBorder="0" applyAlignment="0" applyProtection="0">
      <alignment vertical="top"/>
      <protection locked="0"/>
    </xf>
    <xf numFmtId="164" fontId="20" fillId="0" borderId="0" applyFont="0" applyFill="0" applyBorder="0" applyAlignment="0" applyProtection="0"/>
    <xf numFmtId="0" fontId="10" fillId="0" borderId="0"/>
    <xf numFmtId="0" fontId="10" fillId="0" borderId="0"/>
    <xf numFmtId="0" fontId="10" fillId="0" borderId="0">
      <alignment horizontal="left" indent="2"/>
    </xf>
    <xf numFmtId="0" fontId="35" fillId="0" borderId="0"/>
    <xf numFmtId="0" fontId="36" fillId="0" borderId="0">
      <alignment wrapText="1"/>
    </xf>
    <xf numFmtId="0" fontId="38" fillId="0" borderId="17">
      <alignment horizontal="center"/>
    </xf>
    <xf numFmtId="0" fontId="37" fillId="0" borderId="1">
      <alignment horizontal="left" wrapText="1" indent="2"/>
    </xf>
    <xf numFmtId="0" fontId="39" fillId="0" borderId="18">
      <alignment vertical="center" wrapText="1"/>
    </xf>
    <xf numFmtId="0" fontId="8" fillId="0" borderId="0"/>
    <xf numFmtId="0" fontId="7" fillId="0" borderId="0"/>
    <xf numFmtId="0" fontId="10" fillId="0" borderId="0"/>
    <xf numFmtId="0" fontId="6" fillId="0" borderId="0"/>
    <xf numFmtId="0" fontId="6" fillId="0" borderId="0"/>
    <xf numFmtId="0" fontId="46" fillId="0" borderId="0"/>
    <xf numFmtId="0" fontId="5" fillId="0" borderId="0"/>
    <xf numFmtId="0" fontId="4" fillId="0" borderId="0"/>
    <xf numFmtId="0" fontId="3" fillId="0" borderId="0"/>
    <xf numFmtId="0" fontId="107" fillId="0" borderId="0" applyNumberFormat="0" applyFill="0" applyBorder="0" applyAlignment="0" applyProtection="0"/>
  </cellStyleXfs>
  <cellXfs count="641">
    <xf numFmtId="0" fontId="0" fillId="0" borderId="0" xfId="0"/>
    <xf numFmtId="0" fontId="0" fillId="0" borderId="0" xfId="0" applyAlignment="1">
      <alignment horizontal="left"/>
    </xf>
    <xf numFmtId="0" fontId="11" fillId="0" borderId="0" xfId="0" applyFont="1"/>
    <xf numFmtId="0" fontId="11" fillId="0" borderId="0" xfId="0" applyFont="1" applyAlignment="1">
      <alignment horizontal="left"/>
    </xf>
    <xf numFmtId="0" fontId="20" fillId="0" borderId="0" xfId="5"/>
    <xf numFmtId="0" fontId="21" fillId="10" borderId="0" xfId="5" applyFont="1" applyFill="1" applyAlignment="1" applyProtection="1">
      <alignment vertical="center"/>
      <protection locked="0"/>
    </xf>
    <xf numFmtId="0" fontId="25" fillId="0" borderId="0" xfId="5" applyFont="1" applyAlignment="1">
      <alignment horizontal="left" vertical="center"/>
    </xf>
    <xf numFmtId="15" fontId="20" fillId="0" borderId="0" xfId="5" applyNumberFormat="1" applyAlignment="1">
      <alignment horizontal="left" vertical="center"/>
    </xf>
    <xf numFmtId="169" fontId="20" fillId="0" borderId="0" xfId="5" applyNumberFormat="1"/>
    <xf numFmtId="0" fontId="26" fillId="10" borderId="0" xfId="5" applyFont="1" applyFill="1" applyAlignment="1" applyProtection="1">
      <alignment horizontal="center" vertical="center"/>
      <protection locked="0"/>
    </xf>
    <xf numFmtId="0" fontId="27" fillId="10" borderId="0" xfId="5" applyFont="1" applyFill="1" applyAlignment="1" applyProtection="1">
      <alignment horizontal="center" vertical="center"/>
      <protection locked="0"/>
    </xf>
    <xf numFmtId="0" fontId="28" fillId="10" borderId="0" xfId="5" applyFont="1" applyFill="1" applyAlignment="1" applyProtection="1">
      <alignment horizontal="left" vertical="center"/>
      <protection locked="0"/>
    </xf>
    <xf numFmtId="49" fontId="26" fillId="10" borderId="0" xfId="5" applyNumberFormat="1" applyFont="1" applyFill="1" applyAlignment="1" applyProtection="1">
      <alignment horizontal="center" vertical="center"/>
      <protection locked="0"/>
    </xf>
    <xf numFmtId="0" fontId="27" fillId="10" borderId="0" xfId="5" applyFont="1" applyFill="1" applyAlignment="1" applyProtection="1">
      <alignment horizontal="right" vertical="center"/>
      <protection locked="0"/>
    </xf>
    <xf numFmtId="0" fontId="30" fillId="10" borderId="0" xfId="5" applyFont="1" applyFill="1" applyProtection="1">
      <protection locked="0"/>
    </xf>
    <xf numFmtId="0" fontId="20" fillId="10" borderId="0" xfId="5" applyFill="1"/>
    <xf numFmtId="0" fontId="30" fillId="10" borderId="0" xfId="5" applyFont="1" applyFill="1" applyAlignment="1" applyProtection="1">
      <alignment horizontal="left" vertical="center" wrapText="1"/>
      <protection locked="0"/>
    </xf>
    <xf numFmtId="0" fontId="9" fillId="0" borderId="0" xfId="5" applyFont="1"/>
    <xf numFmtId="0" fontId="17" fillId="9" borderId="0" xfId="0" applyFont="1" applyFill="1" applyAlignment="1">
      <alignment horizontal="left"/>
    </xf>
    <xf numFmtId="0" fontId="17" fillId="9" borderId="0" xfId="0" applyFont="1" applyFill="1"/>
    <xf numFmtId="0" fontId="17" fillId="0" borderId="0" xfId="0" applyFont="1"/>
    <xf numFmtId="0" fontId="18" fillId="0" borderId="0" xfId="0" applyFont="1"/>
    <xf numFmtId="0" fontId="34" fillId="0" borderId="0" xfId="0" applyFont="1"/>
    <xf numFmtId="0" fontId="17" fillId="9" borderId="0" xfId="17" applyFont="1" applyFill="1" applyAlignment="1">
      <alignment horizontal="right"/>
    </xf>
    <xf numFmtId="0" fontId="7" fillId="0" borderId="0" xfId="17"/>
    <xf numFmtId="0" fontId="10" fillId="0" borderId="0" xfId="8"/>
    <xf numFmtId="0" fontId="17" fillId="0" borderId="0" xfId="8" applyFont="1"/>
    <xf numFmtId="0" fontId="43" fillId="5" borderId="0" xfId="0" applyFont="1" applyFill="1"/>
    <xf numFmtId="0" fontId="44" fillId="5" borderId="0" xfId="0" applyFont="1" applyFill="1"/>
    <xf numFmtId="0" fontId="32" fillId="0" borderId="0" xfId="0" applyFont="1" applyAlignment="1">
      <alignment wrapText="1"/>
    </xf>
    <xf numFmtId="0" fontId="20" fillId="0" borderId="0" xfId="5" applyAlignment="1">
      <alignment horizontal="left" indent="1"/>
    </xf>
    <xf numFmtId="0" fontId="24" fillId="10" borderId="0" xfId="5" applyFont="1" applyFill="1" applyAlignment="1" applyProtection="1">
      <alignment horizontal="left" vertical="center"/>
      <protection locked="0"/>
    </xf>
    <xf numFmtId="0" fontId="47" fillId="0" borderId="0" xfId="21" applyFont="1"/>
    <xf numFmtId="0" fontId="46" fillId="0" borderId="0" xfId="21"/>
    <xf numFmtId="0" fontId="48" fillId="0" borderId="0" xfId="21" applyFont="1" applyAlignment="1">
      <alignment horizontal="center"/>
    </xf>
    <xf numFmtId="0" fontId="48" fillId="0" borderId="0" xfId="21" applyFont="1" applyAlignment="1">
      <alignment horizontal="center" wrapText="1"/>
    </xf>
    <xf numFmtId="0" fontId="46" fillId="15" borderId="5" xfId="21" applyFill="1" applyBorder="1"/>
    <xf numFmtId="14" fontId="46" fillId="15" borderId="5" xfId="21" applyNumberFormat="1" applyFill="1" applyBorder="1"/>
    <xf numFmtId="0" fontId="33" fillId="0" borderId="0" xfId="0" applyFont="1"/>
    <xf numFmtId="170" fontId="33" fillId="0" borderId="0" xfId="0" applyNumberFormat="1" applyFont="1"/>
    <xf numFmtId="0" fontId="21" fillId="17" borderId="0" xfId="5" applyFont="1" applyFill="1" applyProtection="1">
      <protection locked="0"/>
    </xf>
    <xf numFmtId="0" fontId="21" fillId="17" borderId="0" xfId="5" applyFont="1" applyFill="1" applyAlignment="1" applyProtection="1">
      <alignment horizontal="right"/>
      <protection locked="0"/>
    </xf>
    <xf numFmtId="0" fontId="22" fillId="17" borderId="0" xfId="5" applyFont="1" applyFill="1" applyAlignment="1" applyProtection="1">
      <alignment horizontal="center"/>
      <protection locked="0"/>
    </xf>
    <xf numFmtId="0" fontId="23" fillId="17" borderId="0" xfId="5" applyFont="1" applyFill="1" applyAlignment="1" applyProtection="1">
      <alignment vertical="center"/>
      <protection locked="0"/>
    </xf>
    <xf numFmtId="0" fontId="30" fillId="17" borderId="0" xfId="5" applyFont="1" applyFill="1" applyProtection="1">
      <protection locked="0"/>
    </xf>
    <xf numFmtId="0" fontId="20" fillId="17" borderId="0" xfId="5" applyFill="1" applyProtection="1">
      <protection locked="0"/>
    </xf>
    <xf numFmtId="0" fontId="54" fillId="17" borderId="0" xfId="5" applyFont="1" applyFill="1" applyAlignment="1" applyProtection="1">
      <alignment vertical="center"/>
      <protection locked="0"/>
    </xf>
    <xf numFmtId="0" fontId="47" fillId="17" borderId="0" xfId="5" applyFont="1" applyFill="1" applyProtection="1">
      <protection locked="0"/>
    </xf>
    <xf numFmtId="0" fontId="47" fillId="17" borderId="0" xfId="5" applyFont="1" applyFill="1" applyAlignment="1" applyProtection="1">
      <alignment horizontal="center"/>
      <protection locked="0"/>
    </xf>
    <xf numFmtId="0" fontId="47" fillId="17" borderId="0" xfId="5" applyFont="1" applyFill="1" applyAlignment="1" applyProtection="1">
      <alignment vertical="center"/>
      <protection locked="0"/>
    </xf>
    <xf numFmtId="0" fontId="55" fillId="17" borderId="0" xfId="5" applyFont="1" applyFill="1" applyAlignment="1" applyProtection="1">
      <alignment horizontal="left" vertical="center"/>
      <protection locked="0"/>
    </xf>
    <xf numFmtId="0" fontId="55" fillId="17" borderId="0" xfId="5" applyFont="1" applyFill="1" applyAlignment="1" applyProtection="1">
      <alignment vertical="center"/>
      <protection locked="0"/>
    </xf>
    <xf numFmtId="0" fontId="62" fillId="17" borderId="0" xfId="23" applyFont="1" applyFill="1" applyAlignment="1">
      <alignment horizontal="center" vertical="center"/>
    </xf>
    <xf numFmtId="49" fontId="56" fillId="18" borderId="0" xfId="5" applyNumberFormat="1" applyFont="1" applyFill="1" applyAlignment="1" applyProtection="1">
      <alignment vertical="top"/>
      <protection locked="0"/>
    </xf>
    <xf numFmtId="49" fontId="56" fillId="18" borderId="0" xfId="5" applyNumberFormat="1" applyFont="1" applyFill="1" applyAlignment="1" applyProtection="1">
      <alignment horizontal="left" vertical="center" wrapText="1"/>
      <protection locked="0"/>
    </xf>
    <xf numFmtId="49" fontId="56" fillId="18" borderId="0" xfId="5" applyNumberFormat="1" applyFont="1" applyFill="1" applyAlignment="1" applyProtection="1">
      <alignment horizontal="left" vertical="top"/>
      <protection locked="0"/>
    </xf>
    <xf numFmtId="49" fontId="56" fillId="18" borderId="0" xfId="5" applyNumberFormat="1" applyFont="1" applyFill="1" applyAlignment="1" applyProtection="1">
      <alignment horizontal="left" vertical="top" indent="3"/>
      <protection locked="0"/>
    </xf>
    <xf numFmtId="49" fontId="56" fillId="18" borderId="0" xfId="5" applyNumberFormat="1" applyFont="1" applyFill="1" applyAlignment="1" applyProtection="1">
      <alignment horizontal="left" vertical="top" wrapText="1"/>
      <protection locked="0"/>
    </xf>
    <xf numFmtId="0" fontId="56" fillId="18" borderId="0" xfId="5" applyFont="1" applyFill="1" applyAlignment="1" applyProtection="1">
      <alignment horizontal="left" vertical="center"/>
      <protection locked="0"/>
    </xf>
    <xf numFmtId="0" fontId="65" fillId="18" borderId="0" xfId="5" applyFont="1" applyFill="1" applyAlignment="1" applyProtection="1">
      <alignment horizontal="right" vertical="center" wrapText="1"/>
      <protection locked="0"/>
    </xf>
    <xf numFmtId="0" fontId="56" fillId="18" borderId="0" xfId="5" applyFont="1" applyFill="1" applyAlignment="1" applyProtection="1">
      <alignment wrapText="1"/>
      <protection locked="0"/>
    </xf>
    <xf numFmtId="49" fontId="56" fillId="18" borderId="0" xfId="5" applyNumberFormat="1" applyFont="1" applyFill="1" applyAlignment="1" applyProtection="1">
      <alignment vertical="top" wrapText="1"/>
      <protection locked="0"/>
    </xf>
    <xf numFmtId="0" fontId="56" fillId="18" borderId="0" xfId="5" applyFont="1" applyFill="1" applyAlignment="1" applyProtection="1">
      <alignment horizontal="left" vertical="center" wrapText="1"/>
      <protection locked="0"/>
    </xf>
    <xf numFmtId="0" fontId="56" fillId="18" borderId="0" xfId="5" applyFont="1" applyFill="1" applyAlignment="1" applyProtection="1">
      <alignment vertical="center" wrapText="1"/>
      <protection locked="0"/>
    </xf>
    <xf numFmtId="49" fontId="65" fillId="18" borderId="0" xfId="5" applyNumberFormat="1" applyFont="1" applyFill="1" applyAlignment="1" applyProtection="1">
      <alignment wrapText="1"/>
      <protection locked="0"/>
    </xf>
    <xf numFmtId="0" fontId="56" fillId="18" borderId="0" xfId="5" applyFont="1" applyFill="1" applyProtection="1">
      <protection locked="0"/>
    </xf>
    <xf numFmtId="0" fontId="56" fillId="18" borderId="0" xfId="5" applyFont="1" applyFill="1" applyAlignment="1" applyProtection="1">
      <alignment horizontal="left" vertical="top" wrapText="1"/>
      <protection locked="0"/>
    </xf>
    <xf numFmtId="0" fontId="56" fillId="18" borderId="0" xfId="5" applyFont="1" applyFill="1" applyAlignment="1" applyProtection="1">
      <alignment vertical="top" wrapText="1"/>
      <protection locked="0"/>
    </xf>
    <xf numFmtId="0" fontId="56" fillId="18" borderId="0" xfId="5" applyFont="1" applyFill="1" applyAlignment="1" applyProtection="1">
      <alignment vertical="center"/>
      <protection locked="0"/>
    </xf>
    <xf numFmtId="0" fontId="67" fillId="18" borderId="0" xfId="5" applyFont="1" applyFill="1" applyAlignment="1" applyProtection="1">
      <alignment horizontal="center" vertical="center"/>
      <protection locked="0"/>
    </xf>
    <xf numFmtId="0" fontId="55" fillId="18" borderId="0" xfId="5" applyFont="1" applyFill="1" applyAlignment="1" applyProtection="1">
      <alignment horizontal="left" vertical="center" indent="1"/>
      <protection locked="0"/>
    </xf>
    <xf numFmtId="0" fontId="65" fillId="18" borderId="0" xfId="5" applyFont="1" applyFill="1" applyAlignment="1" applyProtection="1">
      <alignment vertical="center" wrapText="1"/>
      <protection locked="0"/>
    </xf>
    <xf numFmtId="0" fontId="68" fillId="18" borderId="0" xfId="5" applyFont="1" applyFill="1" applyAlignment="1" applyProtection="1">
      <alignment horizontal="left" vertical="center"/>
      <protection locked="0"/>
    </xf>
    <xf numFmtId="0" fontId="68" fillId="18" borderId="0" xfId="5" applyFont="1" applyFill="1" applyAlignment="1" applyProtection="1">
      <alignment horizontal="left"/>
      <protection locked="0"/>
    </xf>
    <xf numFmtId="0" fontId="65" fillId="18" borderId="0" xfId="5" applyFont="1" applyFill="1" applyProtection="1">
      <protection locked="0"/>
    </xf>
    <xf numFmtId="0" fontId="65" fillId="18" borderId="0" xfId="5" applyFont="1" applyFill="1" applyAlignment="1" applyProtection="1">
      <alignment horizontal="right"/>
      <protection locked="0"/>
    </xf>
    <xf numFmtId="0" fontId="67" fillId="18" borderId="0" xfId="5" applyFont="1" applyFill="1" applyAlignment="1" applyProtection="1">
      <alignment vertical="center"/>
      <protection locked="0"/>
    </xf>
    <xf numFmtId="0" fontId="69" fillId="19" borderId="0" xfId="23" applyFont="1" applyFill="1" applyAlignment="1">
      <alignment horizontal="right" vertical="center"/>
    </xf>
    <xf numFmtId="0" fontId="56" fillId="18" borderId="0" xfId="5" applyFont="1" applyFill="1" applyAlignment="1" applyProtection="1">
      <alignment horizontal="center"/>
      <protection locked="0"/>
    </xf>
    <xf numFmtId="49" fontId="56" fillId="18" borderId="0" xfId="5" applyNumberFormat="1" applyFont="1" applyFill="1" applyAlignment="1" applyProtection="1">
      <alignment horizontal="left" vertical="top" indent="2"/>
      <protection locked="0"/>
    </xf>
    <xf numFmtId="49" fontId="56" fillId="18" borderId="0" xfId="5" applyNumberFormat="1" applyFont="1" applyFill="1" applyAlignment="1" applyProtection="1">
      <alignment horizontal="left" vertical="top" wrapText="1" indent="1"/>
      <protection locked="0"/>
    </xf>
    <xf numFmtId="0" fontId="56" fillId="18" borderId="0" xfId="5" applyFont="1" applyFill="1" applyAlignment="1" applyProtection="1">
      <alignment horizontal="left" vertical="center" indent="1"/>
      <protection locked="0"/>
    </xf>
    <xf numFmtId="49" fontId="56" fillId="18" borderId="0" xfId="5" applyNumberFormat="1" applyFont="1" applyFill="1" applyAlignment="1" applyProtection="1">
      <alignment vertical="center"/>
      <protection locked="0"/>
    </xf>
    <xf numFmtId="49" fontId="56" fillId="18" borderId="0" xfId="5" applyNumberFormat="1" applyFont="1" applyFill="1" applyAlignment="1" applyProtection="1">
      <alignment horizontal="left" vertical="top" indent="1"/>
      <protection locked="0"/>
    </xf>
    <xf numFmtId="0" fontId="56" fillId="18" borderId="0" xfId="5" applyFont="1" applyFill="1" applyAlignment="1" applyProtection="1">
      <alignment horizontal="left" vertical="center" wrapText="1" indent="1"/>
      <protection locked="0"/>
    </xf>
    <xf numFmtId="0" fontId="56" fillId="18" borderId="0" xfId="5" applyFont="1" applyFill="1" applyAlignment="1" applyProtection="1">
      <alignment horizontal="left" indent="1"/>
      <protection locked="0"/>
    </xf>
    <xf numFmtId="0" fontId="65" fillId="18" borderId="0" xfId="5" applyFont="1" applyFill="1" applyAlignment="1" applyProtection="1">
      <alignment horizontal="left" vertical="center" wrapText="1" indent="1"/>
      <protection locked="0"/>
    </xf>
    <xf numFmtId="0" fontId="56" fillId="18" borderId="0" xfId="5" applyFont="1" applyFill="1" applyAlignment="1" applyProtection="1">
      <alignment horizontal="left"/>
      <protection locked="0"/>
    </xf>
    <xf numFmtId="0" fontId="60" fillId="18" borderId="0" xfId="5" applyFont="1" applyFill="1" applyProtection="1">
      <protection locked="0"/>
    </xf>
    <xf numFmtId="0" fontId="59" fillId="18" borderId="0" xfId="5" applyFont="1" applyFill="1" applyAlignment="1" applyProtection="1">
      <alignment horizontal="left" vertical="center"/>
      <protection locked="0"/>
    </xf>
    <xf numFmtId="0" fontId="63" fillId="18" borderId="0" xfId="5" applyFont="1" applyFill="1" applyAlignment="1" applyProtection="1">
      <alignment horizontal="left" vertical="center"/>
      <protection locked="0"/>
    </xf>
    <xf numFmtId="0" fontId="56" fillId="0" borderId="5" xfId="5" applyFont="1" applyBorder="1" applyAlignment="1" applyProtection="1">
      <alignment horizontal="center" vertical="center" wrapText="1"/>
      <protection locked="0"/>
    </xf>
    <xf numFmtId="0" fontId="65" fillId="0" borderId="5" xfId="5" applyFont="1" applyBorder="1" applyAlignment="1" applyProtection="1">
      <alignment horizontal="center" vertical="center" wrapText="1"/>
      <protection locked="0"/>
    </xf>
    <xf numFmtId="0" fontId="17" fillId="17" borderId="0" xfId="0" applyFont="1" applyFill="1" applyAlignment="1">
      <alignment horizontal="left"/>
    </xf>
    <xf numFmtId="0" fontId="17" fillId="17" borderId="0" xfId="0" applyFont="1" applyFill="1"/>
    <xf numFmtId="0" fontId="17" fillId="17" borderId="0" xfId="0" applyFont="1" applyFill="1" applyAlignment="1">
      <alignment horizontal="center" wrapText="1"/>
    </xf>
    <xf numFmtId="0" fontId="68" fillId="17" borderId="0" xfId="0" applyFont="1" applyFill="1" applyAlignment="1">
      <alignment horizontal="right"/>
    </xf>
    <xf numFmtId="0" fontId="68" fillId="17" borderId="0" xfId="0" applyFont="1" applyFill="1" applyAlignment="1">
      <alignment horizontal="left"/>
    </xf>
    <xf numFmtId="0" fontId="68" fillId="17" borderId="0" xfId="0" applyFont="1" applyFill="1"/>
    <xf numFmtId="0" fontId="55" fillId="17" borderId="0" xfId="0" applyFont="1" applyFill="1" applyAlignment="1">
      <alignment horizontal="center" wrapText="1"/>
    </xf>
    <xf numFmtId="0" fontId="55" fillId="17" borderId="0" xfId="0" applyFont="1" applyFill="1" applyAlignment="1">
      <alignment horizontal="left"/>
    </xf>
    <xf numFmtId="0" fontId="68" fillId="17" borderId="0" xfId="0" applyFont="1" applyFill="1" applyAlignment="1">
      <alignment horizontal="center" wrapText="1"/>
    </xf>
    <xf numFmtId="1" fontId="74" fillId="17" borderId="0" xfId="9" applyNumberFormat="1" applyFont="1" applyFill="1" applyAlignment="1">
      <alignment vertical="top" wrapText="1"/>
    </xf>
    <xf numFmtId="0" fontId="52" fillId="17" borderId="0" xfId="0" applyFont="1" applyFill="1" applyAlignment="1">
      <alignment horizontal="center" wrapText="1"/>
    </xf>
    <xf numFmtId="0" fontId="75" fillId="17" borderId="0" xfId="0" applyFont="1" applyFill="1"/>
    <xf numFmtId="167" fontId="75" fillId="17" borderId="0" xfId="0" applyNumberFormat="1" applyFont="1" applyFill="1" applyAlignment="1">
      <alignment horizontal="right"/>
    </xf>
    <xf numFmtId="0" fontId="75" fillId="17" borderId="0" xfId="0" applyFont="1" applyFill="1" applyAlignment="1">
      <alignment horizontal="center"/>
    </xf>
    <xf numFmtId="0" fontId="55" fillId="17" borderId="0" xfId="0" applyFont="1" applyFill="1" applyAlignment="1">
      <alignment vertical="center"/>
    </xf>
    <xf numFmtId="0" fontId="51" fillId="17" borderId="0" xfId="0" applyFont="1" applyFill="1" applyAlignment="1">
      <alignment vertical="center"/>
    </xf>
    <xf numFmtId="0" fontId="55" fillId="17" borderId="0" xfId="0" applyFont="1" applyFill="1" applyAlignment="1" applyProtection="1">
      <alignment horizontal="left" vertical="center"/>
      <protection hidden="1"/>
    </xf>
    <xf numFmtId="0" fontId="55" fillId="17" borderId="0" xfId="0" applyFont="1" applyFill="1"/>
    <xf numFmtId="0" fontId="55" fillId="17" borderId="0" xfId="3" applyFont="1" applyFill="1" applyAlignment="1" applyProtection="1">
      <alignment horizontal="right" vertical="top"/>
      <protection hidden="1"/>
    </xf>
    <xf numFmtId="170" fontId="68" fillId="17" borderId="5" xfId="0" applyNumberFormat="1" applyFont="1" applyFill="1" applyBorder="1" applyAlignment="1">
      <alignment horizontal="right" wrapText="1"/>
    </xf>
    <xf numFmtId="170" fontId="55" fillId="17" borderId="5" xfId="0" applyNumberFormat="1" applyFont="1" applyFill="1" applyBorder="1" applyAlignment="1">
      <alignment horizontal="right" wrapText="1"/>
    </xf>
    <xf numFmtId="0" fontId="47" fillId="17" borderId="0" xfId="0" applyFont="1" applyFill="1"/>
    <xf numFmtId="166" fontId="68" fillId="17" borderId="0" xfId="0" applyNumberFormat="1" applyFont="1" applyFill="1" applyProtection="1">
      <protection hidden="1"/>
    </xf>
    <xf numFmtId="167" fontId="68" fillId="17" borderId="0" xfId="0" applyNumberFormat="1" applyFont="1" applyFill="1" applyAlignment="1" applyProtection="1">
      <alignment horizontal="right"/>
      <protection hidden="1"/>
    </xf>
    <xf numFmtId="170" fontId="55" fillId="17" borderId="0" xfId="0" applyNumberFormat="1" applyFont="1" applyFill="1" applyAlignment="1">
      <alignment horizontal="right" wrapText="1"/>
    </xf>
    <xf numFmtId="170" fontId="68" fillId="17" borderId="0" xfId="0" applyNumberFormat="1" applyFont="1" applyFill="1" applyAlignment="1">
      <alignment horizontal="right" wrapText="1"/>
    </xf>
    <xf numFmtId="0" fontId="68" fillId="17" borderId="0" xfId="0" applyFont="1" applyFill="1" applyAlignment="1">
      <alignment vertical="center"/>
    </xf>
    <xf numFmtId="0" fontId="68" fillId="17" borderId="0" xfId="0" applyFont="1" applyFill="1" applyAlignment="1" applyProtection="1">
      <alignment horizontal="left"/>
      <protection hidden="1"/>
    </xf>
    <xf numFmtId="0" fontId="68" fillId="17" borderId="0" xfId="0" applyFont="1" applyFill="1" applyAlignment="1">
      <alignment horizontal="left" vertical="center"/>
    </xf>
    <xf numFmtId="1" fontId="74" fillId="18" borderId="14" xfId="9" applyNumberFormat="1" applyFont="1" applyFill="1" applyBorder="1" applyAlignment="1">
      <alignment vertical="top" wrapText="1"/>
    </xf>
    <xf numFmtId="1" fontId="74" fillId="18" borderId="0" xfId="9" applyNumberFormat="1" applyFont="1" applyFill="1" applyAlignment="1">
      <alignment vertical="top" wrapText="1"/>
    </xf>
    <xf numFmtId="1" fontId="74" fillId="18" borderId="15" xfId="9" applyNumberFormat="1" applyFont="1" applyFill="1" applyBorder="1" applyAlignment="1">
      <alignment vertical="top" wrapText="1"/>
    </xf>
    <xf numFmtId="1" fontId="57" fillId="17" borderId="0" xfId="6" applyNumberFormat="1" applyFont="1" applyFill="1" applyBorder="1" applyAlignment="1" applyProtection="1">
      <alignment vertical="top" wrapText="1"/>
    </xf>
    <xf numFmtId="0" fontId="68" fillId="0" borderId="0" xfId="0" applyFont="1"/>
    <xf numFmtId="167" fontId="52" fillId="16" borderId="24" xfId="8" applyNumberFormat="1" applyFont="1" applyFill="1" applyBorder="1" applyAlignment="1">
      <alignment vertical="center" wrapText="1"/>
    </xf>
    <xf numFmtId="0" fontId="55" fillId="0" borderId="0" xfId="0" applyFont="1"/>
    <xf numFmtId="0" fontId="53" fillId="10" borderId="0" xfId="0" applyFont="1" applyFill="1" applyAlignment="1">
      <alignment vertical="center"/>
    </xf>
    <xf numFmtId="0" fontId="72" fillId="11" borderId="0" xfId="8" applyFont="1" applyFill="1" applyAlignment="1">
      <alignment vertical="center"/>
    </xf>
    <xf numFmtId="0" fontId="53" fillId="11" borderId="0" xfId="8" applyFont="1" applyFill="1" applyAlignment="1">
      <alignment vertical="center"/>
    </xf>
    <xf numFmtId="0" fontId="53" fillId="16" borderId="25" xfId="8" applyFont="1" applyFill="1" applyBorder="1" applyAlignment="1">
      <alignment vertical="center"/>
    </xf>
    <xf numFmtId="170" fontId="68" fillId="0" borderId="5" xfId="0" applyNumberFormat="1" applyFont="1" applyBorder="1" applyAlignment="1">
      <alignment horizontal="right" wrapText="1"/>
    </xf>
    <xf numFmtId="170" fontId="68" fillId="14" borderId="5" xfId="0" applyNumberFormat="1" applyFont="1" applyFill="1" applyBorder="1" applyAlignment="1">
      <alignment horizontal="right" wrapText="1"/>
    </xf>
    <xf numFmtId="170" fontId="55" fillId="14" borderId="5" xfId="0" applyNumberFormat="1" applyFont="1" applyFill="1" applyBorder="1" applyAlignment="1">
      <alignment horizontal="right" wrapText="1"/>
    </xf>
    <xf numFmtId="0" fontId="53" fillId="0" borderId="0" xfId="0" applyFont="1"/>
    <xf numFmtId="167" fontId="75" fillId="17" borderId="0" xfId="0" applyNumberFormat="1" applyFont="1" applyFill="1" applyAlignment="1">
      <alignment horizontal="left"/>
    </xf>
    <xf numFmtId="0" fontId="55" fillId="17" borderId="0" xfId="0" applyFont="1" applyFill="1" applyAlignment="1">
      <alignment horizontal="left" vertical="center"/>
    </xf>
    <xf numFmtId="170" fontId="53" fillId="0" borderId="0" xfId="0" applyNumberFormat="1" applyFont="1"/>
    <xf numFmtId="0" fontId="51" fillId="16" borderId="0" xfId="8" applyFont="1" applyFill="1" applyAlignment="1">
      <alignment vertical="top"/>
    </xf>
    <xf numFmtId="0" fontId="76" fillId="17" borderId="0" xfId="0" applyFont="1" applyFill="1" applyAlignment="1">
      <alignment horizontal="left" vertical="center"/>
    </xf>
    <xf numFmtId="0" fontId="74" fillId="17" borderId="0" xfId="0" applyFont="1" applyFill="1" applyAlignment="1">
      <alignment horizontal="left" vertical="center"/>
    </xf>
    <xf numFmtId="0" fontId="52" fillId="17" borderId="0" xfId="0" applyFont="1" applyFill="1" applyAlignment="1">
      <alignment horizontal="left"/>
    </xf>
    <xf numFmtId="0" fontId="52" fillId="17" borderId="0" xfId="0" applyFont="1" applyFill="1" applyAlignment="1">
      <alignment horizontal="left" vertical="center"/>
    </xf>
    <xf numFmtId="0" fontId="72" fillId="17" borderId="0" xfId="0" applyFont="1" applyFill="1" applyAlignment="1">
      <alignment horizontal="left" vertical="center"/>
    </xf>
    <xf numFmtId="0" fontId="72" fillId="17" borderId="0" xfId="0" applyFont="1" applyFill="1" applyAlignment="1">
      <alignment vertical="center"/>
    </xf>
    <xf numFmtId="0" fontId="74" fillId="17" borderId="0" xfId="0" applyFont="1" applyFill="1" applyAlignment="1">
      <alignment vertical="center"/>
    </xf>
    <xf numFmtId="0" fontId="47" fillId="17" borderId="0" xfId="0" applyFont="1" applyFill="1" applyAlignment="1">
      <alignment horizontal="left"/>
    </xf>
    <xf numFmtId="0" fontId="51" fillId="10" borderId="0" xfId="0" applyFont="1" applyFill="1" applyAlignment="1">
      <alignment vertical="center"/>
    </xf>
    <xf numFmtId="0" fontId="53" fillId="16" borderId="0" xfId="8" applyFont="1" applyFill="1" applyAlignment="1">
      <alignment horizontal="right" vertical="center"/>
    </xf>
    <xf numFmtId="0" fontId="68" fillId="5" borderId="0" xfId="0" applyFont="1" applyFill="1"/>
    <xf numFmtId="0" fontId="77" fillId="0" borderId="0" xfId="0" applyFont="1"/>
    <xf numFmtId="0" fontId="78" fillId="6" borderId="0" xfId="0" applyFont="1" applyFill="1" applyAlignment="1" applyProtection="1">
      <alignment horizontal="left"/>
      <protection hidden="1"/>
    </xf>
    <xf numFmtId="0" fontId="77" fillId="6" borderId="0" xfId="0" applyFont="1" applyFill="1"/>
    <xf numFmtId="0" fontId="77" fillId="7" borderId="0" xfId="0" applyFont="1" applyFill="1"/>
    <xf numFmtId="0" fontId="77" fillId="5" borderId="0" xfId="0" applyFont="1" applyFill="1"/>
    <xf numFmtId="0" fontId="77" fillId="8" borderId="0" xfId="0" applyFont="1" applyFill="1"/>
    <xf numFmtId="0" fontId="77" fillId="4" borderId="0" xfId="0" applyFont="1" applyFill="1"/>
    <xf numFmtId="0" fontId="68" fillId="4" borderId="0" xfId="0" applyFont="1" applyFill="1"/>
    <xf numFmtId="167" fontId="68" fillId="0" borderId="5" xfId="0" applyNumberFormat="1" applyFont="1" applyBorder="1" applyAlignment="1">
      <alignment horizontal="right" wrapText="1"/>
    </xf>
    <xf numFmtId="0" fontId="55" fillId="0" borderId="0" xfId="0" applyFont="1" applyAlignment="1">
      <alignment vertical="center"/>
    </xf>
    <xf numFmtId="0" fontId="60" fillId="17" borderId="0" xfId="0" applyFont="1" applyFill="1" applyAlignment="1">
      <alignment horizontal="left"/>
    </xf>
    <xf numFmtId="0" fontId="55" fillId="17" borderId="0" xfId="0" applyFont="1" applyFill="1" applyAlignment="1">
      <alignment horizontal="center" vertical="center"/>
    </xf>
    <xf numFmtId="0" fontId="76" fillId="17" borderId="0" xfId="0" applyFont="1" applyFill="1"/>
    <xf numFmtId="0" fontId="68" fillId="17" borderId="0" xfId="17" applyFont="1" applyFill="1" applyAlignment="1">
      <alignment horizontal="left"/>
    </xf>
    <xf numFmtId="0" fontId="76" fillId="17" borderId="0" xfId="0" applyFont="1" applyFill="1" applyAlignment="1">
      <alignment horizontal="left"/>
    </xf>
    <xf numFmtId="0" fontId="68" fillId="17" borderId="0" xfId="0" applyFont="1" applyFill="1" applyAlignment="1">
      <alignment horizontal="left" vertical="top" wrapText="1"/>
    </xf>
    <xf numFmtId="170" fontId="68" fillId="13" borderId="5" xfId="0" applyNumberFormat="1" applyFont="1" applyFill="1" applyBorder="1" applyAlignment="1">
      <alignment horizontal="right" wrapText="1"/>
    </xf>
    <xf numFmtId="1" fontId="74" fillId="18" borderId="0" xfId="9" applyNumberFormat="1" applyFont="1" applyFill="1" applyAlignment="1">
      <alignment horizontal="left" vertical="top" wrapText="1"/>
    </xf>
    <xf numFmtId="15" fontId="60" fillId="13" borderId="5" xfId="0" applyNumberFormat="1" applyFont="1" applyFill="1" applyBorder="1" applyAlignment="1">
      <alignment horizontal="center" vertical="center"/>
    </xf>
    <xf numFmtId="0" fontId="61" fillId="17" borderId="0" xfId="0" applyFont="1" applyFill="1" applyAlignment="1">
      <alignment vertical="center"/>
    </xf>
    <xf numFmtId="0" fontId="60" fillId="17" borderId="0" xfId="0" applyFont="1" applyFill="1" applyAlignment="1">
      <alignment vertical="center"/>
    </xf>
    <xf numFmtId="0" fontId="42" fillId="21" borderId="0" xfId="8" applyFont="1" applyFill="1" applyAlignment="1">
      <alignment horizontal="right" vertical="center"/>
    </xf>
    <xf numFmtId="0" fontId="68" fillId="9" borderId="0" xfId="17" applyFont="1" applyFill="1" applyAlignment="1">
      <alignment horizontal="right"/>
    </xf>
    <xf numFmtId="0" fontId="68" fillId="9" borderId="0" xfId="17" applyFont="1" applyFill="1"/>
    <xf numFmtId="1" fontId="74" fillId="9" borderId="0" xfId="9" applyNumberFormat="1" applyFont="1" applyFill="1" applyAlignment="1">
      <alignment vertical="top" wrapText="1"/>
    </xf>
    <xf numFmtId="170" fontId="68" fillId="5" borderId="5" xfId="17" applyNumberFormat="1" applyFont="1" applyFill="1" applyBorder="1" applyAlignment="1">
      <alignment horizontal="right" wrapText="1"/>
    </xf>
    <xf numFmtId="0" fontId="68" fillId="17" borderId="0" xfId="17" applyFont="1" applyFill="1" applyAlignment="1">
      <alignment horizontal="right"/>
    </xf>
    <xf numFmtId="0" fontId="55" fillId="17" borderId="0" xfId="17" applyFont="1" applyFill="1" applyAlignment="1">
      <alignment horizontal="left"/>
    </xf>
    <xf numFmtId="0" fontId="68" fillId="17" borderId="0" xfId="17" applyFont="1" applyFill="1"/>
    <xf numFmtId="0" fontId="68" fillId="17" borderId="0" xfId="17" applyFont="1" applyFill="1" applyAlignment="1">
      <alignment horizontal="center" wrapText="1"/>
    </xf>
    <xf numFmtId="0" fontId="55" fillId="17" borderId="0" xfId="17" applyFont="1" applyFill="1" applyAlignment="1">
      <alignment horizontal="center" wrapText="1"/>
    </xf>
    <xf numFmtId="0" fontId="52" fillId="17" borderId="0" xfId="17" applyFont="1" applyFill="1" applyAlignment="1">
      <alignment horizontal="center" wrapText="1"/>
    </xf>
    <xf numFmtId="0" fontId="55" fillId="17" borderId="0" xfId="17" applyFont="1" applyFill="1" applyAlignment="1">
      <alignment horizontal="center" vertical="center"/>
    </xf>
    <xf numFmtId="0" fontId="75" fillId="17" borderId="0" xfId="17" applyFont="1" applyFill="1" applyAlignment="1">
      <alignment horizontal="center"/>
    </xf>
    <xf numFmtId="167" fontId="75" fillId="17" borderId="0" xfId="17" applyNumberFormat="1" applyFont="1" applyFill="1" applyAlignment="1">
      <alignment horizontal="right"/>
    </xf>
    <xf numFmtId="0" fontId="55" fillId="17" borderId="0" xfId="17" applyFont="1" applyFill="1"/>
    <xf numFmtId="170" fontId="55" fillId="17" borderId="0" xfId="17" applyNumberFormat="1" applyFont="1" applyFill="1" applyAlignment="1">
      <alignment horizontal="left"/>
    </xf>
    <xf numFmtId="0" fontId="68" fillId="17" borderId="0" xfId="8" applyFont="1" applyFill="1" applyAlignment="1">
      <alignment vertical="center"/>
    </xf>
    <xf numFmtId="0" fontId="55" fillId="17" borderId="0" xfId="17" applyFont="1" applyFill="1" applyAlignment="1">
      <alignment wrapText="1"/>
    </xf>
    <xf numFmtId="0" fontId="55" fillId="17" borderId="0" xfId="17" applyFont="1" applyFill="1" applyAlignment="1">
      <alignment horizontal="left" wrapText="1"/>
    </xf>
    <xf numFmtId="0" fontId="68" fillId="17" borderId="0" xfId="8" applyFont="1" applyFill="1" applyAlignment="1">
      <alignment horizontal="left" vertical="center"/>
    </xf>
    <xf numFmtId="0" fontId="79" fillId="18" borderId="0" xfId="8" applyFont="1" applyFill="1" applyAlignment="1">
      <alignment horizontal="right" vertical="center"/>
    </xf>
    <xf numFmtId="172" fontId="79" fillId="17" borderId="0" xfId="17" applyNumberFormat="1" applyFont="1" applyFill="1" applyAlignment="1">
      <alignment horizontal="right"/>
    </xf>
    <xf numFmtId="0" fontId="79" fillId="17" borderId="0" xfId="17" applyFont="1" applyFill="1" applyAlignment="1">
      <alignment horizontal="right"/>
    </xf>
    <xf numFmtId="0" fontId="80" fillId="17" borderId="0" xfId="17" applyFont="1" applyFill="1" applyAlignment="1">
      <alignment wrapText="1"/>
    </xf>
    <xf numFmtId="0" fontId="81" fillId="18" borderId="0" xfId="8" applyFont="1" applyFill="1" applyAlignment="1">
      <alignment horizontal="right" vertical="center"/>
    </xf>
    <xf numFmtId="172" fontId="68" fillId="17" borderId="0" xfId="17" applyNumberFormat="1" applyFont="1" applyFill="1" applyAlignment="1">
      <alignment horizontal="right"/>
    </xf>
    <xf numFmtId="0" fontId="60" fillId="17" borderId="0" xfId="17" applyFont="1" applyFill="1" applyAlignment="1">
      <alignment horizontal="left"/>
    </xf>
    <xf numFmtId="0" fontId="82" fillId="17" borderId="0" xfId="17" applyFont="1" applyFill="1" applyAlignment="1">
      <alignment horizontal="right"/>
    </xf>
    <xf numFmtId="0" fontId="83" fillId="17" borderId="0" xfId="17" applyFont="1" applyFill="1" applyAlignment="1">
      <alignment horizontal="right"/>
    </xf>
    <xf numFmtId="0" fontId="68" fillId="17" borderId="0" xfId="17" applyFont="1" applyFill="1" applyAlignment="1">
      <alignment horizontal="center"/>
    </xf>
    <xf numFmtId="170" fontId="55" fillId="14" borderId="5" xfId="17" applyNumberFormat="1" applyFont="1" applyFill="1" applyBorder="1" applyAlignment="1">
      <alignment horizontal="right" wrapText="1"/>
    </xf>
    <xf numFmtId="170" fontId="68" fillId="0" borderId="5" xfId="17" applyNumberFormat="1" applyFont="1" applyBorder="1" applyAlignment="1">
      <alignment horizontal="right" wrapText="1"/>
    </xf>
    <xf numFmtId="172" fontId="55" fillId="0" borderId="5" xfId="8" applyNumberFormat="1" applyFont="1" applyBorder="1" applyAlignment="1">
      <alignment vertical="center"/>
    </xf>
    <xf numFmtId="2" fontId="55" fillId="0" borderId="5" xfId="8" applyNumberFormat="1" applyFont="1" applyBorder="1" applyAlignment="1">
      <alignment vertical="center"/>
    </xf>
    <xf numFmtId="172" fontId="55" fillId="14" borderId="5" xfId="4" applyNumberFormat="1" applyFont="1" applyFill="1" applyBorder="1" applyAlignment="1">
      <alignment horizontal="right" vertical="center" wrapText="1"/>
    </xf>
    <xf numFmtId="0" fontId="53" fillId="20" borderId="0" xfId="17" applyFont="1" applyFill="1" applyAlignment="1">
      <alignment horizontal="right"/>
    </xf>
    <xf numFmtId="170" fontId="68" fillId="22" borderId="5" xfId="17" applyNumberFormat="1" applyFont="1" applyFill="1" applyBorder="1" applyAlignment="1">
      <alignment horizontal="right" wrapText="1"/>
    </xf>
    <xf numFmtId="0" fontId="68" fillId="14" borderId="0" xfId="17" applyFont="1" applyFill="1"/>
    <xf numFmtId="170" fontId="55" fillId="14" borderId="7" xfId="17" applyNumberFormat="1" applyFont="1" applyFill="1" applyBorder="1" applyAlignment="1">
      <alignment horizontal="right" wrapText="1"/>
    </xf>
    <xf numFmtId="0" fontId="84" fillId="17" borderId="0" xfId="0" applyFont="1" applyFill="1"/>
    <xf numFmtId="0" fontId="85" fillId="17" borderId="0" xfId="0" applyFont="1" applyFill="1" applyAlignment="1">
      <alignment horizontal="left"/>
    </xf>
    <xf numFmtId="0" fontId="82" fillId="17" borderId="0" xfId="0" applyFont="1" applyFill="1" applyAlignment="1">
      <alignment horizontal="left"/>
    </xf>
    <xf numFmtId="0" fontId="86" fillId="17" borderId="0" xfId="0" applyFont="1" applyFill="1" applyAlignment="1">
      <alignment vertical="center"/>
    </xf>
    <xf numFmtId="0" fontId="86" fillId="17" borderId="0" xfId="0" applyFont="1" applyFill="1" applyAlignment="1">
      <alignment horizontal="left"/>
    </xf>
    <xf numFmtId="0" fontId="87" fillId="17" borderId="0" xfId="17" applyFont="1" applyFill="1" applyAlignment="1">
      <alignment horizontal="left"/>
    </xf>
    <xf numFmtId="0" fontId="86" fillId="17" borderId="0" xfId="17" applyFont="1" applyFill="1" applyAlignment="1">
      <alignment horizontal="left"/>
    </xf>
    <xf numFmtId="166" fontId="87" fillId="17" borderId="0" xfId="0" applyNumberFormat="1" applyFont="1" applyFill="1" applyProtection="1">
      <protection hidden="1"/>
    </xf>
    <xf numFmtId="0" fontId="88" fillId="17" borderId="0" xfId="0" applyFont="1" applyFill="1" applyAlignment="1">
      <alignment horizontal="left"/>
    </xf>
    <xf numFmtId="0" fontId="86" fillId="17" borderId="0" xfId="8" applyFont="1" applyFill="1" applyAlignment="1">
      <alignment vertical="center"/>
    </xf>
    <xf numFmtId="0" fontId="60" fillId="17" borderId="0" xfId="0" applyFont="1" applyFill="1" applyAlignment="1">
      <alignment horizontal="left" vertical="center"/>
    </xf>
    <xf numFmtId="0" fontId="86" fillId="17" borderId="0" xfId="0" applyFont="1" applyFill="1" applyAlignment="1">
      <alignment horizontal="left" vertical="center"/>
    </xf>
    <xf numFmtId="0" fontId="89" fillId="17" borderId="0" xfId="0" applyFont="1" applyFill="1" applyAlignment="1">
      <alignment horizontal="left"/>
    </xf>
    <xf numFmtId="0" fontId="90" fillId="17" borderId="0" xfId="0" applyFont="1" applyFill="1" applyAlignment="1">
      <alignment horizontal="left" vertical="center"/>
    </xf>
    <xf numFmtId="0" fontId="54" fillId="17" borderId="0" xfId="0" applyFont="1" applyFill="1" applyAlignment="1">
      <alignment horizontal="left"/>
    </xf>
    <xf numFmtId="0" fontId="89" fillId="17" borderId="0" xfId="0" applyFont="1" applyFill="1"/>
    <xf numFmtId="0" fontId="68" fillId="9" borderId="0" xfId="0" applyFont="1" applyFill="1"/>
    <xf numFmtId="0" fontId="68" fillId="17" borderId="0" xfId="0" applyFont="1" applyFill="1" applyAlignment="1">
      <alignment horizontal="center"/>
    </xf>
    <xf numFmtId="0" fontId="18" fillId="17" borderId="0" xfId="0" applyFont="1" applyFill="1" applyAlignment="1">
      <alignment horizontal="center" wrapText="1"/>
    </xf>
    <xf numFmtId="0" fontId="34" fillId="17" borderId="0" xfId="0" applyFont="1" applyFill="1" applyAlignment="1">
      <alignment horizontal="center" vertical="center"/>
    </xf>
    <xf numFmtId="0" fontId="17" fillId="17" borderId="0" xfId="0" applyFont="1" applyFill="1" applyAlignment="1">
      <alignment vertical="top" wrapText="1"/>
    </xf>
    <xf numFmtId="167" fontId="68" fillId="17" borderId="0" xfId="0" applyNumberFormat="1" applyFont="1" applyFill="1" applyAlignment="1">
      <alignment horizontal="right"/>
    </xf>
    <xf numFmtId="0" fontId="83" fillId="17" borderId="0" xfId="0" applyFont="1" applyFill="1" applyAlignment="1">
      <alignment horizontal="right"/>
    </xf>
    <xf numFmtId="0" fontId="83" fillId="17" borderId="0" xfId="0" applyFont="1" applyFill="1"/>
    <xf numFmtId="0" fontId="87" fillId="17" borderId="0" xfId="0" applyFont="1" applyFill="1" applyAlignment="1">
      <alignment horizontal="left"/>
    </xf>
    <xf numFmtId="0" fontId="88" fillId="17" borderId="0" xfId="0" applyFont="1" applyFill="1"/>
    <xf numFmtId="170" fontId="68" fillId="13" borderId="5" xfId="0" applyNumberFormat="1" applyFont="1" applyFill="1" applyBorder="1" applyAlignment="1">
      <alignment vertical="center" wrapText="1"/>
    </xf>
    <xf numFmtId="170" fontId="68" fillId="13" borderId="5" xfId="0" applyNumberFormat="1" applyFont="1" applyFill="1" applyBorder="1" applyAlignment="1">
      <alignment horizontal="right" vertical="center" wrapText="1"/>
    </xf>
    <xf numFmtId="170" fontId="55" fillId="14" borderId="5" xfId="0" applyNumberFormat="1" applyFont="1" applyFill="1" applyBorder="1" applyAlignment="1">
      <alignment horizontal="right" vertical="center" wrapText="1"/>
    </xf>
    <xf numFmtId="170" fontId="68" fillId="0" borderId="5" xfId="0" applyNumberFormat="1" applyFont="1" applyBorder="1" applyAlignment="1">
      <alignment horizontal="right" vertical="center" wrapText="1"/>
    </xf>
    <xf numFmtId="170" fontId="68" fillId="14" borderId="5" xfId="0" applyNumberFormat="1" applyFont="1" applyFill="1" applyBorder="1" applyAlignment="1">
      <alignment horizontal="right" vertical="center" wrapText="1"/>
    </xf>
    <xf numFmtId="0" fontId="55" fillId="17" borderId="0" xfId="8" applyFont="1" applyFill="1" applyAlignment="1">
      <alignment horizontal="left" vertical="center"/>
    </xf>
    <xf numFmtId="0" fontId="68" fillId="0" borderId="0" xfId="0" applyFont="1" applyAlignment="1">
      <alignment horizontal="right"/>
    </xf>
    <xf numFmtId="171" fontId="68" fillId="0" borderId="0" xfId="0" applyNumberFormat="1" applyFont="1"/>
    <xf numFmtId="0" fontId="74" fillId="18" borderId="0" xfId="8" applyFont="1" applyFill="1" applyAlignment="1">
      <alignment vertical="center"/>
    </xf>
    <xf numFmtId="0" fontId="68" fillId="18" borderId="0" xfId="8" applyFont="1" applyFill="1" applyAlignment="1">
      <alignment vertical="center"/>
    </xf>
    <xf numFmtId="0" fontId="68" fillId="18" borderId="0" xfId="8" applyFont="1" applyFill="1" applyAlignment="1">
      <alignment horizontal="center" vertical="center" wrapText="1"/>
    </xf>
    <xf numFmtId="0" fontId="55" fillId="18" borderId="0" xfId="8" applyFont="1" applyFill="1" applyAlignment="1">
      <alignment vertical="center"/>
    </xf>
    <xf numFmtId="0" fontId="94" fillId="18" borderId="0" xfId="8" applyFont="1" applyFill="1" applyAlignment="1">
      <alignment vertical="center"/>
    </xf>
    <xf numFmtId="0" fontId="68" fillId="18" borderId="0" xfId="8" applyFont="1" applyFill="1" applyAlignment="1">
      <alignment vertical="center" wrapText="1"/>
    </xf>
    <xf numFmtId="0" fontId="94" fillId="18" borderId="0" xfId="8" applyFont="1" applyFill="1" applyAlignment="1">
      <alignment vertical="center" wrapText="1"/>
    </xf>
    <xf numFmtId="0" fontId="68" fillId="18" borderId="0" xfId="8" applyFont="1" applyFill="1" applyAlignment="1">
      <alignment horizontal="left" vertical="center"/>
    </xf>
    <xf numFmtId="0" fontId="93" fillId="18" borderId="0" xfId="6" applyFont="1" applyFill="1" applyBorder="1" applyAlignment="1" applyProtection="1">
      <alignment horizontal="left" vertical="center"/>
    </xf>
    <xf numFmtId="0" fontId="72" fillId="18" borderId="0" xfId="8" applyFont="1" applyFill="1" applyAlignment="1">
      <alignment vertical="top" wrapText="1"/>
    </xf>
    <xf numFmtId="0" fontId="55" fillId="18" borderId="0" xfId="8" applyFont="1" applyFill="1" applyAlignment="1">
      <alignment horizontal="left" vertical="center"/>
    </xf>
    <xf numFmtId="171" fontId="68" fillId="23" borderId="5" xfId="8" applyNumberFormat="1" applyFont="1" applyFill="1" applyBorder="1" applyAlignment="1">
      <alignment vertical="center"/>
    </xf>
    <xf numFmtId="0" fontId="55" fillId="23" borderId="0" xfId="8" applyFont="1" applyFill="1" applyAlignment="1">
      <alignment horizontal="left" vertical="center"/>
    </xf>
    <xf numFmtId="171" fontId="68" fillId="0" borderId="5" xfId="8" applyNumberFormat="1" applyFont="1" applyBorder="1" applyAlignment="1">
      <alignment vertical="center"/>
    </xf>
    <xf numFmtId="0" fontId="68" fillId="17" borderId="0" xfId="0" applyFont="1" applyFill="1" applyAlignment="1">
      <alignment horizontal="right" vertical="center"/>
    </xf>
    <xf numFmtId="170" fontId="55" fillId="17" borderId="0" xfId="0" applyNumberFormat="1" applyFont="1" applyFill="1" applyAlignment="1">
      <alignment horizontal="right" vertical="center" wrapText="1"/>
    </xf>
    <xf numFmtId="170" fontId="68" fillId="17" borderId="0" xfId="0" applyNumberFormat="1" applyFont="1" applyFill="1" applyAlignment="1">
      <alignment horizontal="right" vertical="center" wrapText="1"/>
    </xf>
    <xf numFmtId="0" fontId="55" fillId="17" borderId="0" xfId="3" applyFont="1" applyFill="1" applyAlignment="1" applyProtection="1">
      <alignment horizontal="right" vertical="center"/>
      <protection hidden="1"/>
    </xf>
    <xf numFmtId="1" fontId="60" fillId="18" borderId="0" xfId="9" applyNumberFormat="1" applyFont="1" applyFill="1" applyAlignment="1">
      <alignment horizontal="left" vertical="top" wrapText="1"/>
    </xf>
    <xf numFmtId="0" fontId="97" fillId="20" borderId="0" xfId="17" applyFont="1" applyFill="1" applyAlignment="1">
      <alignment horizontal="left"/>
    </xf>
    <xf numFmtId="0" fontId="87" fillId="17" borderId="0" xfId="0" applyFont="1" applyFill="1" applyAlignment="1">
      <alignment horizontal="right"/>
    </xf>
    <xf numFmtId="0" fontId="87" fillId="17" borderId="0" xfId="0" applyFont="1" applyFill="1"/>
    <xf numFmtId="0" fontId="87" fillId="17" borderId="2" xfId="0" applyFont="1" applyFill="1" applyBorder="1" applyAlignment="1" applyProtection="1">
      <alignment horizontal="center" wrapText="1"/>
      <protection hidden="1"/>
    </xf>
    <xf numFmtId="0" fontId="87" fillId="17" borderId="2" xfId="4" applyFont="1" applyFill="1" applyBorder="1" applyAlignment="1">
      <alignment horizontal="center" vertical="center" wrapText="1"/>
    </xf>
    <xf numFmtId="170" fontId="87" fillId="0" borderId="5" xfId="0" applyNumberFormat="1" applyFont="1" applyBorder="1" applyAlignment="1">
      <alignment horizontal="right" vertical="center" wrapText="1"/>
    </xf>
    <xf numFmtId="0" fontId="83" fillId="17" borderId="2" xfId="4" applyFont="1" applyFill="1" applyBorder="1" applyAlignment="1">
      <alignment horizontal="center" vertical="center" wrapText="1"/>
    </xf>
    <xf numFmtId="167" fontId="61" fillId="17" borderId="0" xfId="17" applyNumberFormat="1" applyFont="1" applyFill="1" applyAlignment="1" applyProtection="1">
      <alignment horizontal="center" vertical="center"/>
      <protection hidden="1"/>
    </xf>
    <xf numFmtId="0" fontId="83" fillId="17" borderId="2" xfId="4" applyFont="1" applyFill="1" applyBorder="1" applyAlignment="1">
      <alignment horizontal="center" vertical="center"/>
    </xf>
    <xf numFmtId="167" fontId="86" fillId="17" borderId="2" xfId="17" applyNumberFormat="1" applyFont="1" applyFill="1" applyBorder="1" applyAlignment="1" applyProtection="1">
      <alignment horizontal="center" vertical="center"/>
      <protection hidden="1"/>
    </xf>
    <xf numFmtId="0" fontId="87" fillId="17" borderId="2" xfId="4" applyFont="1" applyFill="1" applyBorder="1" applyAlignment="1">
      <alignment horizontal="center" vertical="center"/>
    </xf>
    <xf numFmtId="0" fontId="87" fillId="17" borderId="2" xfId="17" applyFont="1" applyFill="1" applyBorder="1" applyAlignment="1">
      <alignment horizontal="right"/>
    </xf>
    <xf numFmtId="167" fontId="61" fillId="17" borderId="2" xfId="17" applyNumberFormat="1" applyFont="1" applyFill="1" applyBorder="1" applyAlignment="1" applyProtection="1">
      <alignment horizontal="center" vertical="center"/>
      <protection hidden="1"/>
    </xf>
    <xf numFmtId="0" fontId="100" fillId="20" borderId="0" xfId="0" applyFont="1" applyFill="1" applyAlignment="1">
      <alignment vertical="center"/>
    </xf>
    <xf numFmtId="0" fontId="91" fillId="20" borderId="0" xfId="0" applyFont="1" applyFill="1" applyAlignment="1">
      <alignment horizontal="left"/>
    </xf>
    <xf numFmtId="167" fontId="91" fillId="20" borderId="0" xfId="0" applyNumberFormat="1" applyFont="1" applyFill="1" applyAlignment="1">
      <alignment horizontal="left"/>
    </xf>
    <xf numFmtId="0" fontId="91" fillId="20" borderId="0" xfId="0" applyFont="1" applyFill="1"/>
    <xf numFmtId="0" fontId="91" fillId="20" borderId="0" xfId="0" applyFont="1" applyFill="1" applyAlignment="1">
      <alignment horizontal="center"/>
    </xf>
    <xf numFmtId="0" fontId="91" fillId="20" borderId="0" xfId="0" applyFont="1" applyFill="1" applyAlignment="1">
      <alignment horizontal="center" wrapText="1"/>
    </xf>
    <xf numFmtId="0" fontId="100" fillId="17" borderId="0" xfId="0" applyFont="1" applyFill="1" applyAlignment="1">
      <alignment vertical="center"/>
    </xf>
    <xf numFmtId="0" fontId="97" fillId="20" borderId="0" xfId="0" applyFont="1" applyFill="1" applyAlignment="1">
      <alignment vertical="center"/>
    </xf>
    <xf numFmtId="0" fontId="101" fillId="17" borderId="0" xfId="0" applyFont="1" applyFill="1"/>
    <xf numFmtId="0" fontId="84" fillId="17" borderId="0" xfId="0" applyFont="1" applyFill="1" applyAlignment="1">
      <alignment horizontal="left"/>
    </xf>
    <xf numFmtId="0" fontId="103" fillId="17" borderId="0" xfId="0" applyFont="1" applyFill="1" applyAlignment="1">
      <alignment horizontal="center"/>
    </xf>
    <xf numFmtId="0" fontId="104" fillId="17" borderId="0" xfId="0" applyFont="1" applyFill="1" applyAlignment="1">
      <alignment horizontal="center"/>
    </xf>
    <xf numFmtId="0" fontId="102" fillId="17" borderId="0" xfId="0" applyFont="1" applyFill="1" applyAlignment="1">
      <alignment horizontal="center" vertical="center"/>
    </xf>
    <xf numFmtId="0" fontId="102" fillId="17" borderId="0" xfId="3" applyFont="1" applyFill="1" applyAlignment="1" applyProtection="1">
      <alignment horizontal="center" vertical="top"/>
      <protection hidden="1"/>
    </xf>
    <xf numFmtId="0" fontId="105" fillId="17" borderId="0" xfId="0" applyFont="1" applyFill="1" applyAlignment="1">
      <alignment horizontal="center"/>
    </xf>
    <xf numFmtId="0" fontId="104" fillId="17" borderId="0" xfId="0" applyFont="1" applyFill="1" applyAlignment="1">
      <alignment horizontal="center" vertical="center"/>
    </xf>
    <xf numFmtId="0" fontId="102" fillId="17" borderId="0" xfId="3" applyFont="1" applyFill="1" applyAlignment="1" applyProtection="1">
      <alignment horizontal="center" vertical="center"/>
      <protection hidden="1"/>
    </xf>
    <xf numFmtId="0" fontId="61" fillId="17" borderId="0" xfId="0" applyFont="1" applyFill="1" applyAlignment="1">
      <alignment horizontal="left"/>
    </xf>
    <xf numFmtId="0" fontId="104" fillId="17" borderId="0" xfId="17" applyFont="1" applyFill="1" applyAlignment="1">
      <alignment horizontal="center"/>
    </xf>
    <xf numFmtId="0" fontId="102" fillId="17" borderId="0" xfId="17" applyFont="1" applyFill="1" applyAlignment="1">
      <alignment horizontal="center"/>
    </xf>
    <xf numFmtId="0" fontId="104" fillId="17" borderId="0" xfId="8" applyFont="1" applyFill="1" applyAlignment="1">
      <alignment horizontal="center" vertical="center"/>
    </xf>
    <xf numFmtId="0" fontId="103" fillId="17" borderId="0" xfId="17" applyFont="1" applyFill="1" applyAlignment="1">
      <alignment horizontal="center"/>
    </xf>
    <xf numFmtId="0" fontId="61" fillId="15" borderId="5" xfId="4" applyFont="1" applyFill="1" applyBorder="1" applyAlignment="1">
      <alignment horizontal="center" vertical="center" wrapText="1"/>
    </xf>
    <xf numFmtId="0" fontId="61" fillId="15" borderId="5" xfId="4" applyFont="1" applyFill="1" applyBorder="1" applyAlignment="1">
      <alignment horizontal="center" vertical="center"/>
    </xf>
    <xf numFmtId="0" fontId="68" fillId="15" borderId="0" xfId="17" applyFont="1" applyFill="1" applyAlignment="1">
      <alignment horizontal="right"/>
    </xf>
    <xf numFmtId="0" fontId="61" fillId="15" borderId="12" xfId="4" applyFont="1" applyFill="1" applyBorder="1" applyAlignment="1">
      <alignment horizontal="center" vertical="center"/>
    </xf>
    <xf numFmtId="0" fontId="87" fillId="17" borderId="0" xfId="17" applyFont="1" applyFill="1" applyAlignment="1">
      <alignment horizontal="right"/>
    </xf>
    <xf numFmtId="0" fontId="86" fillId="17" borderId="0" xfId="17" applyFont="1" applyFill="1" applyAlignment="1">
      <alignment wrapText="1"/>
    </xf>
    <xf numFmtId="0" fontId="68" fillId="17" borderId="19" xfId="17" applyFont="1" applyFill="1" applyBorder="1" applyAlignment="1">
      <alignment horizontal="right"/>
    </xf>
    <xf numFmtId="0" fontId="68" fillId="17" borderId="20" xfId="17" applyFont="1" applyFill="1" applyBorder="1" applyAlignment="1">
      <alignment horizontal="right"/>
    </xf>
    <xf numFmtId="0" fontId="61" fillId="15" borderId="5" xfId="8" applyFont="1" applyFill="1" applyBorder="1" applyAlignment="1">
      <alignment horizontal="center" vertical="center"/>
    </xf>
    <xf numFmtId="0" fontId="68" fillId="17" borderId="3" xfId="8" applyFont="1" applyFill="1" applyBorder="1" applyAlignment="1">
      <alignment horizontal="left" vertical="center"/>
    </xf>
    <xf numFmtId="0" fontId="68" fillId="17" borderId="1" xfId="8" applyFont="1" applyFill="1" applyBorder="1" applyAlignment="1">
      <alignment horizontal="left" vertical="center"/>
    </xf>
    <xf numFmtId="171" fontId="68" fillId="17" borderId="9" xfId="8" applyNumberFormat="1" applyFont="1" applyFill="1" applyBorder="1" applyAlignment="1">
      <alignment vertical="center"/>
    </xf>
    <xf numFmtId="0" fontId="61" fillId="17" borderId="4" xfId="8" applyFont="1" applyFill="1" applyBorder="1" applyAlignment="1">
      <alignment horizontal="left" vertical="center"/>
    </xf>
    <xf numFmtId="0" fontId="83" fillId="17" borderId="2" xfId="8" applyFont="1" applyFill="1" applyBorder="1" applyAlignment="1">
      <alignment horizontal="left" vertical="center"/>
    </xf>
    <xf numFmtId="171" fontId="104" fillId="17" borderId="9" xfId="8" applyNumberFormat="1" applyFont="1" applyFill="1" applyBorder="1" applyAlignment="1">
      <alignment vertical="center"/>
    </xf>
    <xf numFmtId="0" fontId="83" fillId="17" borderId="0" xfId="8" applyFont="1" applyFill="1" applyAlignment="1">
      <alignment horizontal="left" vertical="center"/>
    </xf>
    <xf numFmtId="0" fontId="68" fillId="17" borderId="19" xfId="8" applyFont="1" applyFill="1" applyBorder="1" applyAlignment="1">
      <alignment horizontal="center" vertical="center" wrapText="1"/>
    </xf>
    <xf numFmtId="171" fontId="68" fillId="0" borderId="12" xfId="8" applyNumberFormat="1" applyFont="1" applyBorder="1" applyAlignment="1">
      <alignment vertical="center"/>
    </xf>
    <xf numFmtId="0" fontId="104" fillId="17" borderId="0" xfId="8" applyFont="1" applyFill="1" applyAlignment="1">
      <alignment horizontal="left" vertical="center"/>
    </xf>
    <xf numFmtId="171" fontId="68" fillId="17" borderId="20" xfId="8" applyNumberFormat="1" applyFont="1" applyFill="1" applyBorder="1" applyAlignment="1">
      <alignment vertical="center"/>
    </xf>
    <xf numFmtId="0" fontId="61" fillId="17" borderId="19" xfId="8" applyFont="1" applyFill="1" applyBorder="1" applyAlignment="1">
      <alignment horizontal="left" vertical="center"/>
    </xf>
    <xf numFmtId="171" fontId="83" fillId="18" borderId="20" xfId="8" applyNumberFormat="1" applyFont="1" applyFill="1" applyBorder="1" applyAlignment="1">
      <alignment vertical="center"/>
    </xf>
    <xf numFmtId="0" fontId="68" fillId="17" borderId="19" xfId="8" applyFont="1" applyFill="1" applyBorder="1" applyAlignment="1">
      <alignment horizontal="left" vertical="center"/>
    </xf>
    <xf numFmtId="171" fontId="95" fillId="18" borderId="20" xfId="8" applyNumberFormat="1" applyFont="1" applyFill="1" applyBorder="1" applyAlignment="1">
      <alignment vertical="center"/>
    </xf>
    <xf numFmtId="0" fontId="83" fillId="17" borderId="4" xfId="8" applyFont="1" applyFill="1" applyBorder="1" applyAlignment="1">
      <alignment horizontal="left" vertical="center"/>
    </xf>
    <xf numFmtId="0" fontId="93" fillId="17" borderId="2" xfId="6" applyFont="1" applyFill="1" applyBorder="1" applyAlignment="1" applyProtection="1">
      <alignment horizontal="left" vertical="center"/>
    </xf>
    <xf numFmtId="167" fontId="60" fillId="17" borderId="0" xfId="0" applyNumberFormat="1" applyFont="1" applyFill="1" applyAlignment="1">
      <alignment horizontal="right"/>
    </xf>
    <xf numFmtId="167" fontId="68" fillId="17" borderId="0" xfId="0" applyNumberFormat="1" applyFont="1" applyFill="1" applyAlignment="1">
      <alignment horizontal="left"/>
    </xf>
    <xf numFmtId="167" fontId="55" fillId="17" borderId="0" xfId="0" applyNumberFormat="1" applyFont="1" applyFill="1" applyAlignment="1">
      <alignment vertical="center"/>
    </xf>
    <xf numFmtId="167" fontId="60" fillId="17" borderId="0" xfId="0" applyNumberFormat="1" applyFont="1" applyFill="1" applyAlignment="1">
      <alignment vertical="center"/>
    </xf>
    <xf numFmtId="167" fontId="60" fillId="17" borderId="0" xfId="0" applyNumberFormat="1" applyFont="1" applyFill="1"/>
    <xf numFmtId="167" fontId="102" fillId="17" borderId="0" xfId="3" applyNumberFormat="1" applyFont="1" applyFill="1" applyAlignment="1" applyProtection="1">
      <alignment horizontal="center" vertical="top"/>
      <protection hidden="1"/>
    </xf>
    <xf numFmtId="167" fontId="60" fillId="17" borderId="0" xfId="0" applyNumberFormat="1" applyFont="1" applyFill="1" applyAlignment="1">
      <alignment horizontal="left"/>
    </xf>
    <xf numFmtId="167" fontId="102" fillId="17" borderId="0" xfId="0" applyNumberFormat="1" applyFont="1" applyFill="1" applyAlignment="1">
      <alignment horizontal="center" vertical="center"/>
    </xf>
    <xf numFmtId="2" fontId="68" fillId="17" borderId="0" xfId="0" applyNumberFormat="1" applyFont="1" applyFill="1"/>
    <xf numFmtId="0" fontId="54" fillId="17" borderId="0" xfId="5" applyFont="1" applyFill="1" applyAlignment="1" applyProtection="1">
      <alignment vertical="center" wrapText="1"/>
      <protection locked="0"/>
    </xf>
    <xf numFmtId="170" fontId="55" fillId="14" borderId="5" xfId="17" applyNumberFormat="1" applyFont="1" applyFill="1" applyBorder="1" applyAlignment="1">
      <alignment horizontal="right" vertical="center" wrapText="1"/>
    </xf>
    <xf numFmtId="0" fontId="68" fillId="17" borderId="0" xfId="17" applyFont="1" applyFill="1" applyAlignment="1">
      <alignment horizontal="left" vertical="center"/>
    </xf>
    <xf numFmtId="0" fontId="68" fillId="17" borderId="0" xfId="17" applyFont="1" applyFill="1" applyAlignment="1">
      <alignment horizontal="right" vertical="center"/>
    </xf>
    <xf numFmtId="0" fontId="55" fillId="17" borderId="0" xfId="17" applyFont="1" applyFill="1" applyAlignment="1">
      <alignment vertical="center"/>
    </xf>
    <xf numFmtId="170" fontId="68" fillId="0" borderId="5" xfId="17" applyNumberFormat="1" applyFont="1" applyBorder="1" applyAlignment="1">
      <alignment horizontal="right" vertical="center" wrapText="1"/>
    </xf>
    <xf numFmtId="0" fontId="0" fillId="0" borderId="0" xfId="0" applyAlignment="1">
      <alignment vertical="center"/>
    </xf>
    <xf numFmtId="0" fontId="11" fillId="24" borderId="0" xfId="8" applyFont="1" applyFill="1" applyAlignment="1">
      <alignment wrapText="1"/>
    </xf>
    <xf numFmtId="0" fontId="11" fillId="0" borderId="0" xfId="8" applyFont="1" applyAlignment="1">
      <alignment wrapText="1"/>
    </xf>
    <xf numFmtId="0" fontId="10" fillId="0" borderId="5" xfId="8" applyBorder="1"/>
    <xf numFmtId="170" fontId="68" fillId="17" borderId="0" xfId="0" applyNumberFormat="1" applyFont="1" applyFill="1" applyAlignment="1">
      <alignment horizontal="left"/>
    </xf>
    <xf numFmtId="0" fontId="101" fillId="17" borderId="0" xfId="0" applyFont="1" applyFill="1" applyAlignment="1">
      <alignment horizontal="left" vertical="center"/>
    </xf>
    <xf numFmtId="165" fontId="68" fillId="17" borderId="0" xfId="0" applyNumberFormat="1" applyFont="1" applyFill="1" applyAlignment="1" applyProtection="1">
      <alignment horizontal="right" vertical="center"/>
      <protection hidden="1"/>
    </xf>
    <xf numFmtId="0" fontId="101" fillId="17" borderId="0" xfId="0" applyFont="1" applyFill="1" applyAlignment="1">
      <alignment vertical="center"/>
    </xf>
    <xf numFmtId="15" fontId="10" fillId="0" borderId="0" xfId="8" applyNumberFormat="1" applyAlignment="1">
      <alignment vertical="top" wrapText="1"/>
    </xf>
    <xf numFmtId="0" fontId="106" fillId="17" borderId="0" xfId="5" applyFont="1" applyFill="1" applyProtection="1">
      <protection locked="0"/>
    </xf>
    <xf numFmtId="1" fontId="82" fillId="18" borderId="0" xfId="9" applyNumberFormat="1" applyFont="1" applyFill="1" applyAlignment="1">
      <alignment horizontal="left" vertical="top" wrapText="1"/>
    </xf>
    <xf numFmtId="0" fontId="56" fillId="17" borderId="0" xfId="5" applyFont="1" applyFill="1" applyAlignment="1" applyProtection="1">
      <alignment vertical="center" wrapText="1" readingOrder="1"/>
      <protection locked="0"/>
    </xf>
    <xf numFmtId="0" fontId="61" fillId="24" borderId="4" xfId="8" applyFont="1" applyFill="1" applyBorder="1" applyAlignment="1">
      <alignment horizontal="left" vertical="center"/>
    </xf>
    <xf numFmtId="0" fontId="83" fillId="24" borderId="2" xfId="8" applyFont="1" applyFill="1" applyBorder="1" applyAlignment="1">
      <alignment horizontal="left" vertical="center"/>
    </xf>
    <xf numFmtId="0" fontId="68" fillId="24" borderId="0" xfId="8" applyFont="1" applyFill="1" applyAlignment="1">
      <alignment horizontal="left" vertical="center"/>
    </xf>
    <xf numFmtId="0" fontId="68" fillId="24" borderId="1" xfId="8" applyFont="1" applyFill="1" applyBorder="1" applyAlignment="1">
      <alignment horizontal="left" vertical="center"/>
    </xf>
    <xf numFmtId="0" fontId="104" fillId="17" borderId="0" xfId="24" applyFont="1" applyFill="1" applyAlignment="1">
      <alignment horizontal="center" vertical="center"/>
    </xf>
    <xf numFmtId="0" fontId="17" fillId="17" borderId="0" xfId="24" applyFont="1" applyFill="1"/>
    <xf numFmtId="0" fontId="17" fillId="17" borderId="0" xfId="24" applyFont="1" applyFill="1" applyAlignment="1">
      <alignment horizontal="left"/>
    </xf>
    <xf numFmtId="0" fontId="3" fillId="14" borderId="0" xfId="24" applyFill="1"/>
    <xf numFmtId="170" fontId="33" fillId="14" borderId="0" xfId="24" applyNumberFormat="1" applyFont="1" applyFill="1"/>
    <xf numFmtId="0" fontId="3" fillId="0" borderId="0" xfId="24"/>
    <xf numFmtId="0" fontId="96" fillId="17" borderId="0" xfId="24" applyFont="1" applyFill="1" applyAlignment="1">
      <alignment horizontal="left"/>
    </xf>
    <xf numFmtId="0" fontId="68" fillId="17" borderId="0" xfId="24" applyFont="1" applyFill="1"/>
    <xf numFmtId="0" fontId="17" fillId="14" borderId="0" xfId="24" applyFont="1" applyFill="1"/>
    <xf numFmtId="0" fontId="17" fillId="0" borderId="0" xfId="24" applyFont="1"/>
    <xf numFmtId="0" fontId="60" fillId="17" borderId="0" xfId="24" applyFont="1" applyFill="1" applyAlignment="1">
      <alignment horizontal="left"/>
    </xf>
    <xf numFmtId="0" fontId="68" fillId="17" borderId="0" xfId="24" applyFont="1" applyFill="1" applyAlignment="1">
      <alignment horizontal="left"/>
    </xf>
    <xf numFmtId="0" fontId="68" fillId="17" borderId="0" xfId="24" applyFont="1" applyFill="1" applyAlignment="1">
      <alignment vertical="top" wrapText="1"/>
    </xf>
    <xf numFmtId="0" fontId="68" fillId="17" borderId="0" xfId="24" applyFont="1" applyFill="1" applyAlignment="1">
      <alignment horizontal="left" vertical="top" wrapText="1"/>
    </xf>
    <xf numFmtId="0" fontId="57" fillId="17" borderId="0" xfId="25" applyFont="1" applyFill="1" applyBorder="1" applyAlignment="1" applyProtection="1">
      <alignment vertical="center"/>
    </xf>
    <xf numFmtId="0" fontId="55" fillId="17" borderId="0" xfId="24" applyFont="1" applyFill="1" applyAlignment="1">
      <alignment horizontal="left"/>
    </xf>
    <xf numFmtId="0" fontId="55" fillId="17" borderId="0" xfId="24" applyFont="1" applyFill="1" applyAlignment="1">
      <alignment horizontal="center" wrapText="1"/>
    </xf>
    <xf numFmtId="0" fontId="52" fillId="17" borderId="0" xfId="24" applyFont="1" applyFill="1" applyAlignment="1">
      <alignment horizontal="center" wrapText="1"/>
    </xf>
    <xf numFmtId="0" fontId="55" fillId="17" borderId="0" xfId="24" applyFont="1" applyFill="1" applyAlignment="1">
      <alignment horizontal="center" vertical="center"/>
    </xf>
    <xf numFmtId="0" fontId="75" fillId="17" borderId="0" xfId="24" applyFont="1" applyFill="1" applyAlignment="1">
      <alignment horizontal="left"/>
    </xf>
    <xf numFmtId="0" fontId="75" fillId="17" borderId="0" xfId="24" applyFont="1" applyFill="1"/>
    <xf numFmtId="0" fontId="75" fillId="17" borderId="0" xfId="24" applyFont="1" applyFill="1" applyAlignment="1">
      <alignment horizontal="center"/>
    </xf>
    <xf numFmtId="167" fontId="75" fillId="17" borderId="0" xfId="24" applyNumberFormat="1" applyFont="1" applyFill="1" applyAlignment="1">
      <alignment horizontal="right"/>
    </xf>
    <xf numFmtId="0" fontId="68" fillId="17" borderId="0" xfId="24" applyFont="1" applyFill="1" applyAlignment="1">
      <alignment horizontal="center" wrapText="1"/>
    </xf>
    <xf numFmtId="0" fontId="49" fillId="14" borderId="0" xfId="24" applyFont="1" applyFill="1"/>
    <xf numFmtId="0" fontId="68" fillId="17" borderId="0" xfId="24" applyFont="1" applyFill="1" applyAlignment="1">
      <alignment horizontal="right"/>
    </xf>
    <xf numFmtId="0" fontId="61" fillId="17" borderId="0" xfId="24" applyFont="1" applyFill="1" applyAlignment="1">
      <alignment horizontal="right"/>
    </xf>
    <xf numFmtId="0" fontId="61" fillId="17" borderId="0" xfId="24" applyFont="1" applyFill="1"/>
    <xf numFmtId="0" fontId="87" fillId="17" borderId="0" xfId="24" applyFont="1" applyFill="1" applyAlignment="1">
      <alignment horizontal="right"/>
    </xf>
    <xf numFmtId="0" fontId="87" fillId="17" borderId="0" xfId="24" applyFont="1" applyFill="1"/>
    <xf numFmtId="0" fontId="41" fillId="14" borderId="0" xfId="24" applyFont="1" applyFill="1" applyAlignment="1">
      <alignment vertical="center"/>
    </xf>
    <xf numFmtId="0" fontId="61" fillId="17" borderId="0" xfId="24" applyFont="1" applyFill="1" applyAlignment="1">
      <alignment vertical="center"/>
    </xf>
    <xf numFmtId="0" fontId="89" fillId="17" borderId="0" xfId="24" applyFont="1" applyFill="1"/>
    <xf numFmtId="0" fontId="3" fillId="17" borderId="0" xfId="24" applyFill="1"/>
    <xf numFmtId="170" fontId="68" fillId="13" borderId="5" xfId="24" applyNumberFormat="1" applyFont="1" applyFill="1" applyBorder="1" applyAlignment="1">
      <alignment horizontal="right" vertical="center" wrapText="1"/>
    </xf>
    <xf numFmtId="170" fontId="68" fillId="13" borderId="5" xfId="24" applyNumberFormat="1" applyFont="1" applyFill="1" applyBorder="1" applyAlignment="1">
      <alignment horizontal="right" wrapText="1"/>
    </xf>
    <xf numFmtId="0" fontId="47" fillId="17" borderId="0" xfId="24" applyFont="1" applyFill="1"/>
    <xf numFmtId="166" fontId="68" fillId="17" borderId="0" xfId="24" applyNumberFormat="1" applyFont="1" applyFill="1" applyProtection="1">
      <protection hidden="1"/>
    </xf>
    <xf numFmtId="167" fontId="68" fillId="17" borderId="0" xfId="24" applyNumberFormat="1" applyFont="1" applyFill="1" applyAlignment="1" applyProtection="1">
      <alignment horizontal="right"/>
      <protection hidden="1"/>
    </xf>
    <xf numFmtId="170" fontId="55" fillId="14" borderId="5" xfId="24" applyNumberFormat="1" applyFont="1" applyFill="1" applyBorder="1" applyAlignment="1">
      <alignment horizontal="right" wrapText="1"/>
    </xf>
    <xf numFmtId="0" fontId="55" fillId="17" borderId="0" xfId="24" applyFont="1" applyFill="1" applyAlignment="1">
      <alignment horizontal="left" vertical="center"/>
    </xf>
    <xf numFmtId="170" fontId="68" fillId="0" borderId="5" xfId="24" applyNumberFormat="1" applyFont="1" applyBorder="1" applyAlignment="1">
      <alignment horizontal="right" wrapText="1"/>
    </xf>
    <xf numFmtId="0" fontId="68" fillId="17" borderId="0" xfId="24" applyFont="1" applyFill="1" applyAlignment="1">
      <alignment horizontal="left" vertical="center"/>
    </xf>
    <xf numFmtId="0" fontId="55" fillId="17" borderId="0" xfId="24" applyFont="1" applyFill="1" applyAlignment="1">
      <alignment vertical="center"/>
    </xf>
    <xf numFmtId="0" fontId="47" fillId="17" borderId="0" xfId="24" applyFont="1" applyFill="1" applyAlignment="1">
      <alignment horizontal="left"/>
    </xf>
    <xf numFmtId="0" fontId="76" fillId="17" borderId="0" xfId="24" applyFont="1" applyFill="1"/>
    <xf numFmtId="0" fontId="68" fillId="17" borderId="0" xfId="24" applyFont="1" applyFill="1" applyAlignment="1">
      <alignment vertical="center"/>
    </xf>
    <xf numFmtId="170" fontId="82" fillId="13" borderId="5" xfId="24" applyNumberFormat="1" applyFont="1" applyFill="1" applyBorder="1" applyAlignment="1">
      <alignment horizontal="right" wrapText="1"/>
    </xf>
    <xf numFmtId="0" fontId="61" fillId="17" borderId="0" xfId="24" applyFont="1" applyFill="1" applyAlignment="1">
      <alignment horizontal="left"/>
    </xf>
    <xf numFmtId="170" fontId="55" fillId="14" borderId="5" xfId="24" applyNumberFormat="1" applyFont="1" applyFill="1" applyBorder="1" applyAlignment="1">
      <alignment horizontal="right" vertical="center" wrapText="1"/>
    </xf>
    <xf numFmtId="0" fontId="101" fillId="17" borderId="0" xfId="24" applyFont="1" applyFill="1"/>
    <xf numFmtId="0" fontId="68" fillId="17" borderId="0" xfId="24" applyFont="1" applyFill="1" applyAlignment="1" applyProtection="1">
      <alignment horizontal="left"/>
      <protection hidden="1"/>
    </xf>
    <xf numFmtId="0" fontId="68" fillId="17" borderId="0" xfId="24" applyFont="1" applyFill="1" applyAlignment="1">
      <alignment horizontal="right" vertical="center"/>
    </xf>
    <xf numFmtId="0" fontId="76" fillId="17" borderId="0" xfId="24" applyFont="1" applyFill="1" applyAlignment="1">
      <alignment vertical="center"/>
    </xf>
    <xf numFmtId="0" fontId="60" fillId="17" borderId="0" xfId="24" applyFont="1" applyFill="1"/>
    <xf numFmtId="0" fontId="82" fillId="17" borderId="0" xfId="24" applyFont="1" applyFill="1"/>
    <xf numFmtId="0" fontId="82" fillId="17" borderId="0" xfId="24" applyFont="1" applyFill="1" applyAlignment="1">
      <alignment horizontal="left"/>
    </xf>
    <xf numFmtId="0" fontId="55" fillId="17" borderId="0" xfId="24" applyFont="1" applyFill="1"/>
    <xf numFmtId="0" fontId="3" fillId="0" borderId="0" xfId="24" applyAlignment="1">
      <alignment horizontal="left"/>
    </xf>
    <xf numFmtId="170" fontId="33" fillId="0" borderId="0" xfId="24" applyNumberFormat="1" applyFont="1"/>
    <xf numFmtId="0" fontId="86" fillId="15" borderId="5" xfId="4" applyFont="1" applyFill="1" applyBorder="1" applyAlignment="1">
      <alignment horizontal="center" vertical="center" wrapText="1"/>
    </xf>
    <xf numFmtId="15" fontId="60" fillId="24" borderId="0" xfId="24" applyNumberFormat="1" applyFont="1" applyFill="1" applyAlignment="1">
      <alignment horizontal="center" vertical="center"/>
    </xf>
    <xf numFmtId="171" fontId="68" fillId="25" borderId="5" xfId="8" applyNumberFormat="1" applyFont="1" applyFill="1" applyBorder="1" applyAlignment="1">
      <alignment vertical="center"/>
    </xf>
    <xf numFmtId="0" fontId="95" fillId="17" borderId="0" xfId="8" applyFont="1" applyFill="1" applyAlignment="1">
      <alignment horizontal="left" vertical="center"/>
    </xf>
    <xf numFmtId="0" fontId="68" fillId="17" borderId="0" xfId="8" applyFont="1" applyFill="1" applyAlignment="1">
      <alignment horizontal="center" vertical="center"/>
    </xf>
    <xf numFmtId="0" fontId="104" fillId="17" borderId="2" xfId="8" applyFont="1" applyFill="1" applyBorder="1" applyAlignment="1">
      <alignment horizontal="left" vertical="center"/>
    </xf>
    <xf numFmtId="1" fontId="55" fillId="14" borderId="5" xfId="24" applyNumberFormat="1" applyFont="1" applyFill="1" applyBorder="1" applyAlignment="1">
      <alignment horizontal="right" wrapText="1"/>
    </xf>
    <xf numFmtId="1" fontId="68" fillId="0" borderId="5" xfId="24" applyNumberFormat="1" applyFont="1" applyBorder="1" applyAlignment="1">
      <alignment horizontal="right" wrapText="1"/>
    </xf>
    <xf numFmtId="1" fontId="68" fillId="17" borderId="0" xfId="24" applyNumberFormat="1" applyFont="1" applyFill="1"/>
    <xf numFmtId="0" fontId="43" fillId="0" borderId="0" xfId="0" applyFont="1"/>
    <xf numFmtId="0" fontId="10" fillId="0" borderId="5" xfId="8" applyBorder="1" applyAlignment="1">
      <alignment horizontal="left"/>
    </xf>
    <xf numFmtId="15" fontId="10" fillId="0" borderId="5" xfId="8" applyNumberFormat="1" applyBorder="1" applyAlignment="1">
      <alignment vertical="top" wrapText="1"/>
    </xf>
    <xf numFmtId="15" fontId="10" fillId="0" borderId="5" xfId="8" applyNumberFormat="1" applyBorder="1" applyAlignment="1">
      <alignment vertical="top"/>
    </xf>
    <xf numFmtId="170" fontId="68" fillId="12" borderId="5" xfId="24" applyNumberFormat="1" applyFont="1" applyFill="1" applyBorder="1" applyAlignment="1">
      <alignment horizontal="right" wrapText="1"/>
    </xf>
    <xf numFmtId="0" fontId="3" fillId="12" borderId="0" xfId="24" applyFill="1"/>
    <xf numFmtId="0" fontId="17" fillId="12" borderId="0" xfId="24" applyFont="1" applyFill="1"/>
    <xf numFmtId="170" fontId="108" fillId="12" borderId="0" xfId="24" applyNumberFormat="1" applyFont="1" applyFill="1"/>
    <xf numFmtId="0" fontId="5" fillId="0" borderId="0" xfId="5" applyFont="1"/>
    <xf numFmtId="0" fontId="68" fillId="26" borderId="0" xfId="0" applyFont="1" applyFill="1"/>
    <xf numFmtId="0" fontId="0" fillId="26" borderId="0" xfId="0" applyFill="1"/>
    <xf numFmtId="0" fontId="11" fillId="26" borderId="0" xfId="0" applyFont="1" applyFill="1"/>
    <xf numFmtId="0" fontId="55" fillId="26" borderId="4" xfId="8" applyFont="1" applyFill="1" applyBorder="1" applyAlignment="1">
      <alignment horizontal="left" vertical="center"/>
    </xf>
    <xf numFmtId="0" fontId="68" fillId="26" borderId="2" xfId="0" applyFont="1" applyFill="1" applyBorder="1"/>
    <xf numFmtId="0" fontId="68" fillId="26" borderId="9" xfId="0" applyFont="1" applyFill="1" applyBorder="1"/>
    <xf numFmtId="0" fontId="68" fillId="26" borderId="19" xfId="8" applyFont="1" applyFill="1" applyBorder="1" applyAlignment="1">
      <alignment horizontal="left" vertical="center"/>
    </xf>
    <xf numFmtId="0" fontId="68" fillId="26" borderId="0" xfId="8" applyFont="1" applyFill="1" applyAlignment="1">
      <alignment horizontal="left" vertical="center"/>
    </xf>
    <xf numFmtId="0" fontId="68" fillId="26" borderId="3" xfId="8" applyFont="1" applyFill="1" applyBorder="1" applyAlignment="1">
      <alignment horizontal="left" vertical="center"/>
    </xf>
    <xf numFmtId="0" fontId="68" fillId="26" borderId="1" xfId="8" applyFont="1" applyFill="1" applyBorder="1" applyAlignment="1">
      <alignment horizontal="left" vertical="center"/>
    </xf>
    <xf numFmtId="0" fontId="68" fillId="26" borderId="2" xfId="8" applyFont="1" applyFill="1" applyBorder="1" applyAlignment="1">
      <alignment horizontal="left" vertical="center"/>
    </xf>
    <xf numFmtId="171" fontId="68" fillId="26" borderId="9" xfId="8" applyNumberFormat="1" applyFont="1" applyFill="1" applyBorder="1" applyAlignment="1">
      <alignment vertical="center"/>
    </xf>
    <xf numFmtId="0" fontId="68" fillId="26" borderId="19" xfId="0" applyFont="1" applyFill="1" applyBorder="1"/>
    <xf numFmtId="0" fontId="68" fillId="17" borderId="19" xfId="24" applyFont="1" applyFill="1" applyBorder="1"/>
    <xf numFmtId="0" fontId="68" fillId="17" borderId="3" xfId="24" applyFont="1" applyFill="1" applyBorder="1" applyAlignment="1">
      <alignment horizontal="left"/>
    </xf>
    <xf numFmtId="0" fontId="68" fillId="26" borderId="1" xfId="0" applyFont="1" applyFill="1" applyBorder="1"/>
    <xf numFmtId="170" fontId="53" fillId="14" borderId="0" xfId="0" applyNumberFormat="1" applyFont="1" applyFill="1"/>
    <xf numFmtId="0" fontId="3" fillId="26" borderId="0" xfId="24" applyFill="1"/>
    <xf numFmtId="0" fontId="17" fillId="26" borderId="0" xfId="24" applyFont="1" applyFill="1"/>
    <xf numFmtId="0" fontId="49" fillId="26" borderId="0" xfId="24" applyFont="1" applyFill="1"/>
    <xf numFmtId="0" fontId="41" fillId="26" borderId="0" xfId="24" applyFont="1" applyFill="1" applyAlignment="1">
      <alignment vertical="center"/>
    </xf>
    <xf numFmtId="0" fontId="42" fillId="27" borderId="0" xfId="8" applyFont="1" applyFill="1" applyAlignment="1">
      <alignment horizontal="right" vertical="center"/>
    </xf>
    <xf numFmtId="0" fontId="53" fillId="14" borderId="0" xfId="24" applyFont="1" applyFill="1" applyAlignment="1">
      <alignment horizontal="right"/>
    </xf>
    <xf numFmtId="0" fontId="53" fillId="14" borderId="0" xfId="24" applyFont="1" applyFill="1"/>
    <xf numFmtId="1" fontId="53" fillId="12" borderId="0" xfId="24" applyNumberFormat="1" applyFont="1" applyFill="1"/>
    <xf numFmtId="0" fontId="53" fillId="12" borderId="0" xfId="24" applyFont="1" applyFill="1"/>
    <xf numFmtId="0" fontId="104" fillId="26" borderId="0" xfId="24" applyFont="1" applyFill="1" applyAlignment="1">
      <alignment horizontal="center" vertical="center"/>
    </xf>
    <xf numFmtId="0" fontId="55" fillId="26" borderId="0" xfId="24" applyFont="1" applyFill="1"/>
    <xf numFmtId="0" fontId="68" fillId="26" borderId="0" xfId="24" applyFont="1" applyFill="1"/>
    <xf numFmtId="0" fontId="68" fillId="26" borderId="0" xfId="24" applyFont="1" applyFill="1" applyAlignment="1">
      <alignment horizontal="left"/>
    </xf>
    <xf numFmtId="0" fontId="68" fillId="26" borderId="0" xfId="24" applyFont="1" applyFill="1" applyAlignment="1">
      <alignment horizontal="right"/>
    </xf>
    <xf numFmtId="0" fontId="3" fillId="26" borderId="0" xfId="24" applyFill="1" applyAlignment="1">
      <alignment horizontal="left"/>
    </xf>
    <xf numFmtId="0" fontId="53" fillId="21" borderId="0" xfId="8" applyFont="1" applyFill="1" applyAlignment="1">
      <alignment horizontal="right" vertical="center"/>
    </xf>
    <xf numFmtId="0" fontId="2" fillId="17" borderId="0" xfId="5" applyFont="1" applyFill="1" applyAlignment="1" applyProtection="1">
      <alignment vertical="center"/>
      <protection locked="0"/>
    </xf>
    <xf numFmtId="0" fontId="2" fillId="17" borderId="0" xfId="5" applyFont="1" applyFill="1" applyAlignment="1" applyProtection="1">
      <alignment vertical="center" wrapText="1"/>
      <protection locked="0"/>
    </xf>
    <xf numFmtId="0" fontId="2" fillId="17" borderId="0" xfId="5" applyFont="1" applyFill="1" applyAlignment="1" applyProtection="1">
      <alignment horizontal="left" vertical="center" wrapText="1"/>
      <protection locked="0"/>
    </xf>
    <xf numFmtId="0" fontId="2" fillId="17" borderId="0" xfId="5" applyFont="1" applyFill="1" applyProtection="1">
      <protection locked="0"/>
    </xf>
    <xf numFmtId="0" fontId="2" fillId="17" borderId="0" xfId="5" applyFont="1" applyFill="1" applyAlignment="1" applyProtection="1">
      <alignment horizontal="center" vertical="center"/>
      <protection locked="0"/>
    </xf>
    <xf numFmtId="0" fontId="2" fillId="17" borderId="0" xfId="5" applyFont="1" applyFill="1" applyAlignment="1" applyProtection="1">
      <alignment horizontal="left" vertical="center"/>
      <protection locked="0"/>
    </xf>
    <xf numFmtId="0" fontId="2" fillId="0" borderId="0" xfId="21" applyFont="1"/>
    <xf numFmtId="0" fontId="2" fillId="15" borderId="5" xfId="21" applyFont="1" applyFill="1" applyBorder="1"/>
    <xf numFmtId="168" fontId="2" fillId="0" borderId="0" xfId="5" applyNumberFormat="1" applyFont="1"/>
    <xf numFmtId="0" fontId="2" fillId="18" borderId="0" xfId="5" applyFont="1" applyFill="1" applyAlignment="1" applyProtection="1">
      <alignment horizontal="left"/>
      <protection locked="0"/>
    </xf>
    <xf numFmtId="0" fontId="2" fillId="17" borderId="0" xfId="5" applyFont="1" applyFill="1" applyAlignment="1" applyProtection="1">
      <alignment horizontal="left" indent="1"/>
      <protection locked="0"/>
    </xf>
    <xf numFmtId="0" fontId="2" fillId="17" borderId="0" xfId="0" applyFont="1" applyFill="1"/>
    <xf numFmtId="0" fontId="2" fillId="17" borderId="0" xfId="0" applyFont="1" applyFill="1" applyAlignment="1">
      <alignment horizontal="left"/>
    </xf>
    <xf numFmtId="0" fontId="2" fillId="26" borderId="0" xfId="24" applyFont="1" applyFill="1"/>
    <xf numFmtId="0" fontId="2" fillId="14" borderId="0" xfId="24" applyFont="1" applyFill="1"/>
    <xf numFmtId="0" fontId="2" fillId="0" borderId="0" xfId="17" applyFont="1"/>
    <xf numFmtId="0" fontId="2" fillId="17" borderId="0" xfId="0" applyFont="1" applyFill="1" applyAlignment="1">
      <alignment vertical="center"/>
    </xf>
    <xf numFmtId="0" fontId="2" fillId="17" borderId="19" xfId="0" applyFont="1" applyFill="1" applyBorder="1" applyAlignment="1">
      <alignment horizontal="left"/>
    </xf>
    <xf numFmtId="0" fontId="2" fillId="24" borderId="19" xfId="0" applyFont="1" applyFill="1" applyBorder="1" applyAlignment="1">
      <alignment horizontal="left"/>
    </xf>
    <xf numFmtId="0" fontId="2" fillId="24" borderId="3" xfId="0" applyFont="1" applyFill="1" applyBorder="1" applyAlignment="1">
      <alignment horizontal="left"/>
    </xf>
    <xf numFmtId="0" fontId="106" fillId="17" borderId="0" xfId="5" applyFont="1" applyFill="1" applyAlignment="1" applyProtection="1">
      <alignment horizontal="center"/>
      <protection locked="0"/>
    </xf>
    <xf numFmtId="0" fontId="110" fillId="17" borderId="0" xfId="5" applyFont="1" applyFill="1" applyAlignment="1" applyProtection="1">
      <alignment horizontal="center" vertical="center"/>
      <protection locked="0"/>
    </xf>
    <xf numFmtId="0" fontId="61" fillId="17" borderId="0" xfId="5" applyFont="1" applyFill="1" applyAlignment="1" applyProtection="1">
      <alignment horizontal="center" vertical="center"/>
      <protection locked="0"/>
    </xf>
    <xf numFmtId="0" fontId="55" fillId="0" borderId="6" xfId="5" applyFont="1" applyBorder="1" applyAlignment="1" applyProtection="1">
      <alignment horizontal="left" vertical="center"/>
      <protection locked="0"/>
    </xf>
    <xf numFmtId="0" fontId="55" fillId="0" borderId="8" xfId="5" applyFont="1" applyBorder="1" applyAlignment="1" applyProtection="1">
      <alignment horizontal="left" vertical="center"/>
      <protection locked="0"/>
    </xf>
    <xf numFmtId="0" fontId="55" fillId="0" borderId="7" xfId="5" applyFont="1" applyBorder="1" applyAlignment="1" applyProtection="1">
      <alignment horizontal="left" vertical="center"/>
      <protection locked="0"/>
    </xf>
    <xf numFmtId="0" fontId="2" fillId="0" borderId="4" xfId="5" applyFont="1" applyBorder="1" applyAlignment="1" applyProtection="1">
      <alignment horizontal="left" vertical="top" wrapText="1"/>
      <protection locked="0"/>
    </xf>
    <xf numFmtId="0" fontId="2" fillId="0" borderId="2" xfId="5" applyFont="1" applyBorder="1" applyAlignment="1" applyProtection="1">
      <alignment horizontal="left" vertical="top" wrapText="1"/>
      <protection locked="0"/>
    </xf>
    <xf numFmtId="0" fontId="2" fillId="0" borderId="9" xfId="5" applyFont="1" applyBorder="1" applyAlignment="1" applyProtection="1">
      <alignment horizontal="left" vertical="top" wrapText="1"/>
      <protection locked="0"/>
    </xf>
    <xf numFmtId="0" fontId="2" fillId="0" borderId="19" xfId="5" applyFont="1" applyBorder="1" applyAlignment="1" applyProtection="1">
      <alignment horizontal="left" vertical="top" wrapText="1"/>
      <protection locked="0"/>
    </xf>
    <xf numFmtId="0" fontId="2" fillId="0" borderId="0" xfId="5" applyFont="1" applyAlignment="1" applyProtection="1">
      <alignment horizontal="left" vertical="top" wrapText="1"/>
      <protection locked="0"/>
    </xf>
    <xf numFmtId="0" fontId="2" fillId="0" borderId="20" xfId="5" applyFont="1" applyBorder="1" applyAlignment="1" applyProtection="1">
      <alignment horizontal="left" vertical="top" wrapText="1"/>
      <protection locked="0"/>
    </xf>
    <xf numFmtId="0" fontId="2" fillId="0" borderId="3" xfId="5" applyFont="1" applyBorder="1" applyAlignment="1" applyProtection="1">
      <alignment horizontal="left" vertical="top" wrapText="1"/>
      <protection locked="0"/>
    </xf>
    <xf numFmtId="0" fontId="2" fillId="0" borderId="1" xfId="5" applyFont="1" applyBorder="1" applyAlignment="1" applyProtection="1">
      <alignment horizontal="left" vertical="top" wrapText="1"/>
      <protection locked="0"/>
    </xf>
    <xf numFmtId="0" fontId="2" fillId="0" borderId="16" xfId="5" applyFont="1" applyBorder="1" applyAlignment="1" applyProtection="1">
      <alignment horizontal="left" vertical="top" wrapText="1"/>
      <protection locked="0"/>
    </xf>
    <xf numFmtId="168" fontId="47" fillId="0" borderId="10" xfId="5" applyNumberFormat="1" applyFont="1" applyBorder="1" applyAlignment="1" applyProtection="1">
      <alignment horizontal="center" vertical="center"/>
      <protection locked="0"/>
    </xf>
    <xf numFmtId="168" fontId="47" fillId="0" borderId="11" xfId="5" applyNumberFormat="1" applyFont="1" applyBorder="1" applyAlignment="1" applyProtection="1">
      <alignment horizontal="center" vertical="center"/>
      <protection locked="0"/>
    </xf>
    <xf numFmtId="0" fontId="1" fillId="17" borderId="0" xfId="5" applyFont="1" applyFill="1" applyAlignment="1" applyProtection="1">
      <alignment horizontal="left" vertical="center" wrapText="1"/>
      <protection locked="0"/>
    </xf>
    <xf numFmtId="0" fontId="47" fillId="17" borderId="0" xfId="5" applyFont="1" applyFill="1" applyAlignment="1" applyProtection="1">
      <alignment horizontal="left" vertical="center" wrapText="1"/>
      <protection locked="0"/>
    </xf>
    <xf numFmtId="0" fontId="2" fillId="17" borderId="0" xfId="5" applyFont="1" applyFill="1" applyAlignment="1" applyProtection="1">
      <alignment horizontal="left" vertical="center" wrapText="1"/>
      <protection locked="0"/>
    </xf>
    <xf numFmtId="0" fontId="2" fillId="17" borderId="0" xfId="5" applyFont="1" applyFill="1" applyAlignment="1" applyProtection="1">
      <alignment horizontal="left" wrapText="1"/>
      <protection locked="0"/>
    </xf>
    <xf numFmtId="0" fontId="2" fillId="17" borderId="0" xfId="5" applyFont="1" applyFill="1" applyAlignment="1" applyProtection="1">
      <alignment horizontal="left" vertical="center"/>
      <protection locked="0"/>
    </xf>
    <xf numFmtId="0" fontId="57" fillId="17" borderId="0" xfId="6" applyFont="1" applyFill="1" applyAlignment="1" applyProtection="1">
      <alignment horizontal="left" vertical="center" indent="1"/>
      <protection locked="0"/>
    </xf>
    <xf numFmtId="0" fontId="58" fillId="17" borderId="0" xfId="5" applyFont="1" applyFill="1" applyAlignment="1" applyProtection="1">
      <alignment horizontal="left" vertical="center" indent="1"/>
      <protection locked="0"/>
    </xf>
    <xf numFmtId="0" fontId="68" fillId="17" borderId="0" xfId="23" applyFont="1" applyFill="1" applyAlignment="1">
      <alignment horizontal="left" vertical="top" wrapText="1"/>
    </xf>
    <xf numFmtId="0" fontId="2" fillId="17" borderId="0" xfId="5" quotePrefix="1" applyFont="1" applyFill="1" applyAlignment="1" applyProtection="1">
      <alignment horizontal="left" vertical="center" indent="1"/>
      <protection locked="0"/>
    </xf>
    <xf numFmtId="0" fontId="2" fillId="17" borderId="0" xfId="5" applyFont="1" applyFill="1" applyAlignment="1" applyProtection="1">
      <alignment horizontal="left" vertical="center" indent="1"/>
      <protection locked="0"/>
    </xf>
    <xf numFmtId="49" fontId="56" fillId="18" borderId="0" xfId="5" applyNumberFormat="1" applyFont="1" applyFill="1" applyAlignment="1" applyProtection="1">
      <alignment horizontal="left" vertical="top" wrapText="1"/>
      <protection locked="0"/>
    </xf>
    <xf numFmtId="0" fontId="96" fillId="18" borderId="0" xfId="5" applyFont="1" applyFill="1" applyAlignment="1" applyProtection="1">
      <alignment horizontal="left" vertical="center"/>
      <protection locked="0"/>
    </xf>
    <xf numFmtId="0" fontId="98" fillId="18" borderId="0" xfId="5" applyFont="1" applyFill="1" applyAlignment="1" applyProtection="1">
      <alignment horizontal="left" vertical="center"/>
      <protection locked="0"/>
    </xf>
    <xf numFmtId="49" fontId="56" fillId="18" borderId="0" xfId="5" applyNumberFormat="1" applyFont="1" applyFill="1" applyAlignment="1" applyProtection="1">
      <alignment horizontal="left" vertical="center"/>
      <protection locked="0"/>
    </xf>
    <xf numFmtId="49" fontId="56" fillId="18" borderId="0" xfId="5" applyNumberFormat="1" applyFont="1" applyFill="1" applyAlignment="1" applyProtection="1">
      <alignment horizontal="left" vertical="center" wrapText="1"/>
      <protection locked="0"/>
    </xf>
    <xf numFmtId="0" fontId="56" fillId="18" borderId="0" xfId="5" applyFont="1" applyFill="1" applyAlignment="1" applyProtection="1">
      <alignment horizontal="left" vertical="center"/>
      <protection locked="0"/>
    </xf>
    <xf numFmtId="0" fontId="56" fillId="0" borderId="6" xfId="5" applyFont="1" applyBorder="1" applyAlignment="1" applyProtection="1">
      <alignment horizontal="center" vertical="center"/>
      <protection locked="0"/>
    </xf>
    <xf numFmtId="0" fontId="65" fillId="0" borderId="7" xfId="5" applyFont="1" applyBorder="1" applyAlignment="1" applyProtection="1">
      <alignment horizontal="center" vertical="center"/>
      <protection locked="0"/>
    </xf>
    <xf numFmtId="0" fontId="60" fillId="18" borderId="0" xfId="5" applyFont="1" applyFill="1" applyAlignment="1" applyProtection="1">
      <alignment vertical="center"/>
      <protection locked="0"/>
    </xf>
    <xf numFmtId="49" fontId="56" fillId="0" borderId="6" xfId="5" applyNumberFormat="1" applyFont="1" applyBorder="1" applyAlignment="1" applyProtection="1">
      <alignment horizontal="center" vertical="center" wrapText="1"/>
      <protection locked="0"/>
    </xf>
    <xf numFmtId="49" fontId="56" fillId="0" borderId="7" xfId="5" applyNumberFormat="1" applyFont="1" applyBorder="1" applyAlignment="1" applyProtection="1">
      <alignment horizontal="center" vertical="center" wrapText="1"/>
      <protection locked="0"/>
    </xf>
    <xf numFmtId="167" fontId="65" fillId="21" borderId="6" xfId="5" applyNumberFormat="1" applyFont="1" applyFill="1" applyBorder="1" applyAlignment="1" applyProtection="1">
      <alignment horizontal="right" vertical="center" wrapText="1"/>
      <protection locked="0"/>
    </xf>
    <xf numFmtId="167" fontId="65" fillId="21" borderId="7" xfId="5" applyNumberFormat="1" applyFont="1" applyFill="1" applyBorder="1" applyAlignment="1" applyProtection="1">
      <alignment horizontal="right" vertical="center" wrapText="1"/>
      <protection locked="0"/>
    </xf>
    <xf numFmtId="49" fontId="65" fillId="0" borderId="6" xfId="5" applyNumberFormat="1" applyFont="1" applyBorder="1" applyAlignment="1" applyProtection="1">
      <alignment horizontal="center" vertical="center" wrapText="1"/>
      <protection locked="0"/>
    </xf>
    <xf numFmtId="49" fontId="65" fillId="0" borderId="7" xfId="5" applyNumberFormat="1" applyFont="1" applyBorder="1" applyAlignment="1" applyProtection="1">
      <alignment horizontal="center" vertical="center" wrapText="1"/>
      <protection locked="0"/>
    </xf>
    <xf numFmtId="0" fontId="56" fillId="18" borderId="0" xfId="5" applyFont="1" applyFill="1" applyAlignment="1" applyProtection="1">
      <alignment horizontal="left" vertical="center" wrapText="1"/>
      <protection locked="0"/>
    </xf>
    <xf numFmtId="0" fontId="56" fillId="18" borderId="0" xfId="5" applyFont="1" applyFill="1" applyAlignment="1" applyProtection="1">
      <alignment horizontal="left" vertical="top" wrapText="1"/>
      <protection locked="0"/>
    </xf>
    <xf numFmtId="0" fontId="67" fillId="18" borderId="0" xfId="5" applyFont="1" applyFill="1" applyAlignment="1" applyProtection="1">
      <alignment horizontal="left" vertical="center"/>
      <protection locked="0"/>
    </xf>
    <xf numFmtId="0" fontId="64" fillId="18" borderId="0" xfId="5" applyFont="1" applyFill="1" applyAlignment="1" applyProtection="1">
      <alignment horizontal="left" vertical="center" wrapText="1"/>
      <protection locked="0"/>
    </xf>
    <xf numFmtId="0" fontId="64" fillId="18" borderId="0" xfId="5" applyFont="1" applyFill="1" applyAlignment="1" applyProtection="1">
      <alignment vertical="center" wrapText="1"/>
      <protection locked="0"/>
    </xf>
    <xf numFmtId="0" fontId="68" fillId="18" borderId="0" xfId="23" applyFont="1" applyFill="1" applyAlignment="1">
      <alignment horizontal="left" vertical="top" wrapText="1"/>
    </xf>
    <xf numFmtId="0" fontId="57" fillId="18" borderId="0" xfId="6" applyFont="1" applyFill="1" applyBorder="1" applyAlignment="1" applyProtection="1">
      <alignment horizontal="left" vertical="center" wrapText="1"/>
      <protection locked="0"/>
    </xf>
    <xf numFmtId="0" fontId="66" fillId="18" borderId="0" xfId="6" applyFont="1" applyFill="1" applyBorder="1" applyAlignment="1" applyProtection="1">
      <alignment horizontal="left" vertical="center" wrapText="1"/>
      <protection locked="0"/>
    </xf>
    <xf numFmtId="0" fontId="65" fillId="18" borderId="0" xfId="5" applyFont="1" applyFill="1" applyAlignment="1" applyProtection="1">
      <alignment horizontal="left" wrapText="1"/>
      <protection locked="0"/>
    </xf>
    <xf numFmtId="49" fontId="56" fillId="0" borderId="6" xfId="5" applyNumberFormat="1" applyFont="1" applyBorder="1" applyAlignment="1" applyProtection="1">
      <alignment horizontal="left" vertical="center"/>
      <protection locked="0"/>
    </xf>
    <xf numFmtId="49" fontId="56" fillId="0" borderId="8" xfId="5" applyNumberFormat="1" applyFont="1" applyBorder="1" applyAlignment="1" applyProtection="1">
      <alignment horizontal="left" vertical="center"/>
      <protection locked="0"/>
    </xf>
    <xf numFmtId="49" fontId="56" fillId="0" borderId="7" xfId="5" applyNumberFormat="1" applyFont="1" applyBorder="1" applyAlignment="1" applyProtection="1">
      <alignment horizontal="left" vertical="center"/>
      <protection locked="0"/>
    </xf>
    <xf numFmtId="0" fontId="2" fillId="0" borderId="6" xfId="5" applyFont="1" applyBorder="1" applyAlignment="1" applyProtection="1">
      <alignment horizontal="left" vertical="center" indent="1"/>
      <protection locked="0"/>
    </xf>
    <xf numFmtId="0" fontId="2" fillId="0" borderId="8" xfId="5" applyFont="1" applyBorder="1" applyAlignment="1" applyProtection="1">
      <alignment horizontal="left" vertical="center" indent="1"/>
      <protection locked="0"/>
    </xf>
    <xf numFmtId="0" fontId="2" fillId="0" borderId="7" xfId="5" applyFont="1" applyBorder="1" applyAlignment="1" applyProtection="1">
      <alignment horizontal="left" vertical="center" indent="1"/>
      <protection locked="0"/>
    </xf>
    <xf numFmtId="49" fontId="56" fillId="18" borderId="0" xfId="5" applyNumberFormat="1" applyFont="1" applyFill="1" applyAlignment="1" applyProtection="1">
      <alignment horizontal="left" vertical="top" indent="3"/>
      <protection locked="0"/>
    </xf>
    <xf numFmtId="49" fontId="56" fillId="18" borderId="0" xfId="5" applyNumberFormat="1" applyFont="1" applyFill="1" applyAlignment="1" applyProtection="1">
      <alignment horizontal="center" vertical="center"/>
      <protection locked="0"/>
    </xf>
    <xf numFmtId="0" fontId="2" fillId="0" borderId="6" xfId="5" applyFont="1" applyBorder="1" applyAlignment="1" applyProtection="1">
      <alignment horizontal="left" vertical="center"/>
      <protection locked="0"/>
    </xf>
    <xf numFmtId="0" fontId="2" fillId="0" borderId="8" xfId="5" applyFont="1" applyBorder="1" applyAlignment="1" applyProtection="1">
      <alignment horizontal="left" vertical="center"/>
      <protection locked="0"/>
    </xf>
    <xf numFmtId="0" fontId="2" fillId="0" borderId="7" xfId="5" applyFont="1" applyBorder="1" applyAlignment="1" applyProtection="1">
      <alignment horizontal="left" vertical="center"/>
      <protection locked="0"/>
    </xf>
    <xf numFmtId="0" fontId="52" fillId="0" borderId="6" xfId="6" applyFont="1" applyFill="1" applyBorder="1" applyAlignment="1" applyProtection="1">
      <alignment horizontal="left" vertical="center"/>
      <protection locked="0"/>
    </xf>
    <xf numFmtId="0" fontId="52" fillId="0" borderId="8" xfId="5" applyFont="1" applyBorder="1" applyAlignment="1" applyProtection="1">
      <alignment horizontal="left" vertical="center"/>
      <protection locked="0"/>
    </xf>
    <xf numFmtId="0" fontId="52" fillId="0" borderId="7" xfId="5" applyFont="1" applyBorder="1" applyAlignment="1" applyProtection="1">
      <alignment horizontal="left" vertical="center"/>
      <protection locked="0"/>
    </xf>
    <xf numFmtId="0" fontId="60" fillId="18" borderId="0" xfId="5" applyFont="1" applyFill="1" applyAlignment="1" applyProtection="1">
      <alignment horizontal="left"/>
      <protection locked="0"/>
    </xf>
    <xf numFmtId="0" fontId="57" fillId="0" borderId="6" xfId="6" applyFont="1" applyFill="1" applyBorder="1" applyAlignment="1" applyProtection="1">
      <alignment horizontal="left" vertical="center"/>
      <protection locked="0"/>
    </xf>
    <xf numFmtId="49" fontId="56" fillId="0" borderId="6" xfId="5" applyNumberFormat="1" applyFont="1" applyBorder="1" applyAlignment="1" applyProtection="1">
      <alignment horizontal="left" vertical="top"/>
      <protection locked="0"/>
    </xf>
    <xf numFmtId="49" fontId="56" fillId="0" borderId="8" xfId="5" applyNumberFormat="1" applyFont="1" applyBorder="1" applyAlignment="1" applyProtection="1">
      <alignment horizontal="left" vertical="top"/>
      <protection locked="0"/>
    </xf>
    <xf numFmtId="49" fontId="56" fillId="0" borderId="7" xfId="5" applyNumberFormat="1" applyFont="1" applyBorder="1" applyAlignment="1" applyProtection="1">
      <alignment horizontal="left" vertical="top"/>
      <protection locked="0"/>
    </xf>
    <xf numFmtId="49" fontId="56" fillId="0" borderId="4" xfId="5" applyNumberFormat="1" applyFont="1" applyBorder="1" applyAlignment="1" applyProtection="1">
      <alignment horizontal="left" vertical="top"/>
      <protection locked="0"/>
    </xf>
    <xf numFmtId="49" fontId="56" fillId="0" borderId="2" xfId="5" applyNumberFormat="1" applyFont="1" applyBorder="1" applyAlignment="1" applyProtection="1">
      <alignment horizontal="left" vertical="top"/>
      <protection locked="0"/>
    </xf>
    <xf numFmtId="49" fontId="56" fillId="0" borderId="9" xfId="5" applyNumberFormat="1" applyFont="1" applyBorder="1" applyAlignment="1" applyProtection="1">
      <alignment horizontal="left" vertical="top"/>
      <protection locked="0"/>
    </xf>
    <xf numFmtId="49" fontId="56" fillId="0" borderId="19" xfId="5" applyNumberFormat="1" applyFont="1" applyBorder="1" applyAlignment="1" applyProtection="1">
      <alignment horizontal="left" vertical="top"/>
      <protection locked="0"/>
    </xf>
    <xf numFmtId="49" fontId="56" fillId="0" borderId="0" xfId="5" applyNumberFormat="1" applyFont="1" applyAlignment="1" applyProtection="1">
      <alignment horizontal="left" vertical="top"/>
      <protection locked="0"/>
    </xf>
    <xf numFmtId="49" fontId="56" fillId="0" borderId="20" xfId="5" applyNumberFormat="1" applyFont="1" applyBorder="1" applyAlignment="1" applyProtection="1">
      <alignment horizontal="left" vertical="top"/>
      <protection locked="0"/>
    </xf>
    <xf numFmtId="49" fontId="56" fillId="0" borderId="3" xfId="5" applyNumberFormat="1" applyFont="1" applyBorder="1" applyAlignment="1" applyProtection="1">
      <alignment horizontal="left" vertical="top"/>
      <protection locked="0"/>
    </xf>
    <xf numFmtId="49" fontId="56" fillId="0" borderId="1" xfId="5" applyNumberFormat="1" applyFont="1" applyBorder="1" applyAlignment="1" applyProtection="1">
      <alignment horizontal="left" vertical="top"/>
      <protection locked="0"/>
    </xf>
    <xf numFmtId="49" fontId="56" fillId="0" borderId="16" xfId="5" applyNumberFormat="1" applyFont="1" applyBorder="1" applyAlignment="1" applyProtection="1">
      <alignment horizontal="left" vertical="top"/>
      <protection locked="0"/>
    </xf>
    <xf numFmtId="49" fontId="56" fillId="0" borderId="4" xfId="5" applyNumberFormat="1" applyFont="1" applyBorder="1" applyAlignment="1" applyProtection="1">
      <alignment horizontal="left" vertical="top" wrapText="1"/>
      <protection locked="0"/>
    </xf>
    <xf numFmtId="49" fontId="56" fillId="0" borderId="2" xfId="5" applyNumberFormat="1" applyFont="1" applyBorder="1" applyAlignment="1" applyProtection="1">
      <alignment horizontal="left" vertical="top" wrapText="1"/>
      <protection locked="0"/>
    </xf>
    <xf numFmtId="49" fontId="56" fillId="0" borderId="9" xfId="5" applyNumberFormat="1" applyFont="1" applyBorder="1" applyAlignment="1" applyProtection="1">
      <alignment horizontal="left" vertical="top" wrapText="1"/>
      <protection locked="0"/>
    </xf>
    <xf numFmtId="49" fontId="56" fillId="0" borderId="19" xfId="5" applyNumberFormat="1" applyFont="1" applyBorder="1" applyAlignment="1" applyProtection="1">
      <alignment horizontal="left" vertical="top" wrapText="1"/>
      <protection locked="0"/>
    </xf>
    <xf numFmtId="49" fontId="56" fillId="0" borderId="0" xfId="5" applyNumberFormat="1" applyFont="1" applyAlignment="1" applyProtection="1">
      <alignment horizontal="left" vertical="top" wrapText="1"/>
      <protection locked="0"/>
    </xf>
    <xf numFmtId="49" fontId="56" fillId="0" borderId="20" xfId="5" applyNumberFormat="1" applyFont="1" applyBorder="1" applyAlignment="1" applyProtection="1">
      <alignment horizontal="left" vertical="top" wrapText="1"/>
      <protection locked="0"/>
    </xf>
    <xf numFmtId="49" fontId="56" fillId="0" borderId="3" xfId="5" applyNumberFormat="1" applyFont="1" applyBorder="1" applyAlignment="1" applyProtection="1">
      <alignment horizontal="left" vertical="top" wrapText="1"/>
      <protection locked="0"/>
    </xf>
    <xf numFmtId="49" fontId="56" fillId="0" borderId="1" xfId="5" applyNumberFormat="1" applyFont="1" applyBorder="1" applyAlignment="1" applyProtection="1">
      <alignment horizontal="left" vertical="top" wrapText="1"/>
      <protection locked="0"/>
    </xf>
    <xf numFmtId="49" fontId="56" fillId="0" borderId="16" xfId="5" applyNumberFormat="1" applyFont="1" applyBorder="1" applyAlignment="1" applyProtection="1">
      <alignment horizontal="left" vertical="top" wrapText="1"/>
      <protection locked="0"/>
    </xf>
    <xf numFmtId="0" fontId="72" fillId="17" borderId="0" xfId="0" applyFont="1" applyFill="1" applyAlignment="1">
      <alignment horizontal="left"/>
    </xf>
    <xf numFmtId="0" fontId="51" fillId="16" borderId="22" xfId="8" applyFont="1" applyFill="1" applyBorder="1" applyAlignment="1">
      <alignment horizontal="center" vertical="top" wrapText="1"/>
    </xf>
    <xf numFmtId="0" fontId="51" fillId="16" borderId="23" xfId="8" applyFont="1" applyFill="1" applyBorder="1" applyAlignment="1">
      <alignment horizontal="center" vertical="top" wrapText="1"/>
    </xf>
    <xf numFmtId="1" fontId="73" fillId="18" borderId="0" xfId="9" applyNumberFormat="1" applyFont="1" applyFill="1" applyAlignment="1">
      <alignment horizontal="left" vertical="top" wrapText="1"/>
    </xf>
    <xf numFmtId="15" fontId="60" fillId="13" borderId="6" xfId="0" applyNumberFormat="1" applyFont="1" applyFill="1" applyBorder="1" applyAlignment="1">
      <alignment horizontal="center" vertical="center"/>
    </xf>
    <xf numFmtId="0" fontId="60" fillId="13" borderId="7" xfId="0" applyFont="1" applyFill="1" applyBorder="1" applyAlignment="1">
      <alignment horizontal="center" vertical="center"/>
    </xf>
    <xf numFmtId="167" fontId="55" fillId="15" borderId="12" xfId="0" applyNumberFormat="1" applyFont="1" applyFill="1" applyBorder="1" applyAlignment="1" applyProtection="1">
      <alignment horizontal="center" vertical="center" wrapText="1"/>
      <protection hidden="1"/>
    </xf>
    <xf numFmtId="167" fontId="55" fillId="15" borderId="13" xfId="0" applyNumberFormat="1" applyFont="1" applyFill="1" applyBorder="1" applyAlignment="1" applyProtection="1">
      <alignment horizontal="center" vertical="center" wrapText="1"/>
      <protection hidden="1"/>
    </xf>
    <xf numFmtId="165" fontId="55" fillId="15" borderId="12" xfId="0" applyNumberFormat="1" applyFont="1" applyFill="1" applyBorder="1" applyAlignment="1" applyProtection="1">
      <alignment horizontal="center" vertical="center" wrapText="1"/>
      <protection hidden="1"/>
    </xf>
    <xf numFmtId="165" fontId="55" fillId="15" borderId="13" xfId="0" applyNumberFormat="1" applyFont="1" applyFill="1" applyBorder="1" applyAlignment="1" applyProtection="1">
      <alignment horizontal="center" vertical="center" wrapText="1"/>
      <protection hidden="1"/>
    </xf>
    <xf numFmtId="0" fontId="96" fillId="17" borderId="0" xfId="0" applyFont="1" applyFill="1"/>
    <xf numFmtId="1" fontId="73" fillId="18" borderId="14" xfId="9" applyNumberFormat="1" applyFont="1" applyFill="1" applyBorder="1" applyAlignment="1">
      <alignment horizontal="left" vertical="top" wrapText="1"/>
    </xf>
    <xf numFmtId="167" fontId="61" fillId="15" borderId="12" xfId="0" applyNumberFormat="1" applyFont="1" applyFill="1" applyBorder="1" applyAlignment="1" applyProtection="1">
      <alignment horizontal="center" vertical="center" wrapText="1"/>
      <protection hidden="1"/>
    </xf>
    <xf numFmtId="167" fontId="61" fillId="15" borderId="13" xfId="0" applyNumberFormat="1" applyFont="1" applyFill="1" applyBorder="1" applyAlignment="1" applyProtection="1">
      <alignment horizontal="center" vertical="center" wrapText="1"/>
      <protection hidden="1"/>
    </xf>
    <xf numFmtId="15" fontId="60" fillId="13" borderId="8" xfId="0" applyNumberFormat="1" applyFont="1" applyFill="1" applyBorder="1" applyAlignment="1">
      <alignment horizontal="center" vertical="center"/>
    </xf>
    <xf numFmtId="15" fontId="60" fillId="13" borderId="7" xfId="0" applyNumberFormat="1" applyFont="1" applyFill="1" applyBorder="1" applyAlignment="1">
      <alignment horizontal="center" vertical="center"/>
    </xf>
    <xf numFmtId="0" fontId="97" fillId="20" borderId="0" xfId="0" applyFont="1" applyFill="1" applyAlignment="1">
      <alignment horizontal="left" vertical="center"/>
    </xf>
    <xf numFmtId="0" fontId="50" fillId="17" borderId="0" xfId="0" applyFont="1" applyFill="1" applyAlignment="1">
      <alignment horizontal="left"/>
    </xf>
    <xf numFmtId="0" fontId="96" fillId="17" borderId="0" xfId="0" applyFont="1" applyFill="1" applyAlignment="1">
      <alignment horizontal="left"/>
    </xf>
    <xf numFmtId="165" fontId="61" fillId="15" borderId="12" xfId="0" applyNumberFormat="1" applyFont="1" applyFill="1" applyBorder="1" applyAlignment="1" applyProtection="1">
      <alignment horizontal="center" vertical="center" wrapText="1"/>
      <protection hidden="1"/>
    </xf>
    <xf numFmtId="165" fontId="61" fillId="15" borderId="13" xfId="0" applyNumberFormat="1" applyFont="1" applyFill="1" applyBorder="1" applyAlignment="1" applyProtection="1">
      <alignment horizontal="center" vertical="center" wrapText="1"/>
      <protection hidden="1"/>
    </xf>
    <xf numFmtId="1" fontId="82" fillId="18" borderId="0" xfId="9" applyNumberFormat="1" applyFont="1" applyFill="1" applyAlignment="1">
      <alignment horizontal="left" vertical="top" wrapText="1"/>
    </xf>
    <xf numFmtId="1" fontId="68" fillId="18" borderId="14" xfId="9" applyNumberFormat="1" applyFont="1" applyFill="1" applyBorder="1" applyAlignment="1">
      <alignment horizontal="left" vertical="top" wrapText="1"/>
    </xf>
    <xf numFmtId="1" fontId="68" fillId="18" borderId="0" xfId="9" applyNumberFormat="1" applyFont="1" applyFill="1" applyAlignment="1">
      <alignment horizontal="left" vertical="top" wrapText="1"/>
    </xf>
    <xf numFmtId="15" fontId="60" fillId="13" borderId="6" xfId="24" applyNumberFormat="1" applyFont="1" applyFill="1" applyBorder="1" applyAlignment="1">
      <alignment horizontal="center" vertical="center"/>
    </xf>
    <xf numFmtId="15" fontId="60" fillId="13" borderId="8" xfId="24" applyNumberFormat="1" applyFont="1" applyFill="1" applyBorder="1" applyAlignment="1">
      <alignment horizontal="center" vertical="center"/>
    </xf>
    <xf numFmtId="15" fontId="60" fillId="13" borderId="7" xfId="24" applyNumberFormat="1" applyFont="1" applyFill="1" applyBorder="1" applyAlignment="1">
      <alignment horizontal="center" vertical="center"/>
    </xf>
    <xf numFmtId="0" fontId="97" fillId="20" borderId="0" xfId="24" applyFont="1" applyFill="1" applyAlignment="1">
      <alignment horizontal="left" vertical="center"/>
    </xf>
    <xf numFmtId="0" fontId="96" fillId="17" borderId="0" xfId="24" applyFont="1" applyFill="1" applyAlignment="1">
      <alignment horizontal="left"/>
    </xf>
    <xf numFmtId="0" fontId="50" fillId="17" borderId="0" xfId="24" applyFont="1" applyFill="1" applyAlignment="1">
      <alignment horizontal="center"/>
    </xf>
    <xf numFmtId="0" fontId="82" fillId="17" borderId="0" xfId="24" applyFont="1" applyFill="1" applyAlignment="1">
      <alignment horizontal="left" vertical="top" wrapText="1"/>
    </xf>
    <xf numFmtId="1" fontId="74" fillId="18" borderId="0" xfId="9" applyNumberFormat="1" applyFont="1" applyFill="1" applyAlignment="1">
      <alignment horizontal="left" vertical="top" wrapText="1"/>
    </xf>
    <xf numFmtId="0" fontId="61" fillId="15" borderId="5" xfId="4" applyFont="1" applyFill="1" applyBorder="1" applyAlignment="1">
      <alignment horizontal="center" vertical="center" wrapText="1"/>
    </xf>
    <xf numFmtId="0" fontId="61" fillId="15" borderId="6" xfId="4" applyFont="1" applyFill="1" applyBorder="1" applyAlignment="1">
      <alignment horizontal="center" vertical="center" wrapText="1"/>
    </xf>
    <xf numFmtId="0" fontId="61" fillId="15" borderId="8" xfId="4" applyFont="1" applyFill="1" applyBorder="1" applyAlignment="1">
      <alignment horizontal="center" vertical="center" wrapText="1"/>
    </xf>
    <xf numFmtId="167" fontId="61" fillId="15" borderId="12" xfId="17" applyNumberFormat="1" applyFont="1" applyFill="1" applyBorder="1" applyAlignment="1" applyProtection="1">
      <alignment horizontal="center" vertical="center" wrapText="1"/>
      <protection hidden="1"/>
    </xf>
    <xf numFmtId="167" fontId="61" fillId="15" borderId="13" xfId="17" applyNumberFormat="1" applyFont="1" applyFill="1" applyBorder="1" applyAlignment="1" applyProtection="1">
      <alignment horizontal="center" vertical="center" wrapText="1"/>
      <protection hidden="1"/>
    </xf>
    <xf numFmtId="167" fontId="61" fillId="15" borderId="21" xfId="17" applyNumberFormat="1" applyFont="1" applyFill="1" applyBorder="1" applyAlignment="1" applyProtection="1">
      <alignment horizontal="center" vertical="center" wrapText="1"/>
      <protection hidden="1"/>
    </xf>
    <xf numFmtId="167" fontId="61" fillId="15" borderId="6" xfId="17" applyNumberFormat="1" applyFont="1" applyFill="1" applyBorder="1" applyAlignment="1" applyProtection="1">
      <alignment horizontal="center" vertical="center" wrapText="1"/>
      <protection hidden="1"/>
    </xf>
    <xf numFmtId="167" fontId="61" fillId="15" borderId="7" xfId="17" applyNumberFormat="1" applyFont="1" applyFill="1" applyBorder="1" applyAlignment="1" applyProtection="1">
      <alignment horizontal="center" vertical="center" wrapText="1"/>
      <protection hidden="1"/>
    </xf>
    <xf numFmtId="0" fontId="61" fillId="15" borderId="6" xfId="4" applyFont="1" applyFill="1" applyBorder="1" applyAlignment="1">
      <alignment horizontal="center"/>
    </xf>
    <xf numFmtId="0" fontId="61" fillId="15" borderId="7" xfId="4" applyFont="1" applyFill="1" applyBorder="1" applyAlignment="1">
      <alignment horizontal="center"/>
    </xf>
    <xf numFmtId="0" fontId="57" fillId="17" borderId="0" xfId="6" applyFont="1" applyFill="1" applyBorder="1" applyAlignment="1" applyProtection="1">
      <alignment horizontal="left" vertical="center"/>
    </xf>
    <xf numFmtId="0" fontId="82" fillId="17" borderId="0" xfId="0" applyFont="1" applyFill="1" applyAlignment="1">
      <alignment horizontal="left" vertical="top" wrapText="1"/>
    </xf>
    <xf numFmtId="0" fontId="97" fillId="20" borderId="0" xfId="17" applyFont="1" applyFill="1" applyAlignment="1">
      <alignment horizontal="left" vertical="center"/>
    </xf>
    <xf numFmtId="0" fontId="72" fillId="17" borderId="0" xfId="0" applyFont="1" applyFill="1" applyAlignment="1">
      <alignment horizontal="center"/>
    </xf>
    <xf numFmtId="0" fontId="96" fillId="17" borderId="0" xfId="17" applyFont="1" applyFill="1" applyAlignment="1">
      <alignment horizontal="left"/>
    </xf>
    <xf numFmtId="167" fontId="61" fillId="15" borderId="8" xfId="17" applyNumberFormat="1" applyFont="1" applyFill="1" applyBorder="1" applyAlignment="1" applyProtection="1">
      <alignment horizontal="center" vertical="center" wrapText="1"/>
      <protection hidden="1"/>
    </xf>
    <xf numFmtId="167" fontId="61" fillId="15" borderId="4" xfId="17" applyNumberFormat="1" applyFont="1" applyFill="1" applyBorder="1" applyAlignment="1" applyProtection="1">
      <alignment horizontal="center" vertical="center"/>
      <protection hidden="1"/>
    </xf>
    <xf numFmtId="167" fontId="61" fillId="15" borderId="2" xfId="17" applyNumberFormat="1" applyFont="1" applyFill="1" applyBorder="1" applyAlignment="1" applyProtection="1">
      <alignment horizontal="center" vertical="center"/>
      <protection hidden="1"/>
    </xf>
    <xf numFmtId="167" fontId="61" fillId="15" borderId="9" xfId="17" applyNumberFormat="1" applyFont="1" applyFill="1" applyBorder="1" applyAlignment="1" applyProtection="1">
      <alignment horizontal="center" vertical="center"/>
      <protection hidden="1"/>
    </xf>
    <xf numFmtId="167" fontId="61" fillId="15" borderId="19" xfId="17" applyNumberFormat="1" applyFont="1" applyFill="1" applyBorder="1" applyAlignment="1" applyProtection="1">
      <alignment horizontal="center" vertical="center"/>
      <protection hidden="1"/>
    </xf>
    <xf numFmtId="167" fontId="61" fillId="15" borderId="0" xfId="17" applyNumberFormat="1" applyFont="1" applyFill="1" applyAlignment="1" applyProtection="1">
      <alignment horizontal="center" vertical="center"/>
      <protection hidden="1"/>
    </xf>
    <xf numFmtId="167" fontId="61" fillId="15" borderId="20" xfId="17" applyNumberFormat="1" applyFont="1" applyFill="1" applyBorder="1" applyAlignment="1" applyProtection="1">
      <alignment horizontal="center" vertical="center"/>
      <protection hidden="1"/>
    </xf>
    <xf numFmtId="167" fontId="61" fillId="15" borderId="3" xfId="17" applyNumberFormat="1" applyFont="1" applyFill="1" applyBorder="1" applyAlignment="1" applyProtection="1">
      <alignment horizontal="center" vertical="center"/>
      <protection hidden="1"/>
    </xf>
    <xf numFmtId="167" fontId="61" fillId="15" borderId="1" xfId="17" applyNumberFormat="1" applyFont="1" applyFill="1" applyBorder="1" applyAlignment="1" applyProtection="1">
      <alignment horizontal="center" vertical="center"/>
      <protection hidden="1"/>
    </xf>
    <xf numFmtId="167" fontId="61" fillId="15" borderId="16" xfId="17" applyNumberFormat="1" applyFont="1" applyFill="1" applyBorder="1" applyAlignment="1" applyProtection="1">
      <alignment horizontal="center" vertical="center"/>
      <protection hidden="1"/>
    </xf>
    <xf numFmtId="0" fontId="50" fillId="17" borderId="0" xfId="0" applyFont="1" applyFill="1" applyAlignment="1">
      <alignment horizontal="center"/>
    </xf>
    <xf numFmtId="0" fontId="68" fillId="17" borderId="0" xfId="0" applyFont="1" applyFill="1" applyAlignment="1">
      <alignment horizontal="left" vertical="top" wrapText="1"/>
    </xf>
    <xf numFmtId="0" fontId="99" fillId="17" borderId="0" xfId="0" applyFont="1" applyFill="1" applyAlignment="1">
      <alignment horizontal="left"/>
    </xf>
    <xf numFmtId="0" fontId="59" fillId="18" borderId="0" xfId="8" applyFont="1" applyFill="1" applyAlignment="1">
      <alignment horizontal="left" vertical="center"/>
    </xf>
    <xf numFmtId="0" fontId="82" fillId="18" borderId="0" xfId="8" applyFont="1" applyFill="1" applyAlignment="1">
      <alignment vertical="center" wrapText="1"/>
    </xf>
    <xf numFmtId="0" fontId="72" fillId="18" borderId="19" xfId="8" applyFont="1" applyFill="1" applyBorder="1" applyAlignment="1">
      <alignment horizontal="center" vertical="center" wrapText="1"/>
    </xf>
    <xf numFmtId="0" fontId="72" fillId="18" borderId="0" xfId="8" applyFont="1" applyFill="1" applyAlignment="1">
      <alignment horizontal="center" vertical="center" wrapText="1"/>
    </xf>
    <xf numFmtId="0" fontId="96" fillId="18" borderId="0" xfId="8" applyFont="1" applyFill="1" applyAlignment="1">
      <alignment horizontal="left" vertical="center"/>
    </xf>
  </cellXfs>
  <cellStyles count="26">
    <cellStyle name="Attribute" xfId="14" xr:uid="{00000000-0005-0000-0000-000000000000}"/>
    <cellStyle name="CategoryHeading" xfId="12" xr:uid="{00000000-0005-0000-0000-000001000000}"/>
    <cellStyle name="Currency 2" xfId="7" xr:uid="{00000000-0005-0000-0000-000003000000}"/>
    <cellStyle name="Entered Item" xfId="10" xr:uid="{00000000-0005-0000-0000-000004000000}"/>
    <cellStyle name="Hyperlink" xfId="6" builtinId="8"/>
    <cellStyle name="Hyperlink 2" xfId="25" xr:uid="{1F680908-955E-4B07-BF55-7FD9A9560CF1}"/>
    <cellStyle name="Liquid 2nd" xfId="1" xr:uid="{00000000-0005-0000-0000-000006000000}"/>
    <cellStyle name="MajorHeading" xfId="11" xr:uid="{00000000-0005-0000-0000-000007000000}"/>
    <cellStyle name="Normal" xfId="0" builtinId="0"/>
    <cellStyle name="Normal 2" xfId="5" xr:uid="{00000000-0005-0000-0000-000009000000}"/>
    <cellStyle name="Normal 2 2" xfId="8" xr:uid="{00000000-0005-0000-0000-00000A000000}"/>
    <cellStyle name="Normal 2 4" xfId="23" xr:uid="{00000000-0005-0000-0000-00000B000000}"/>
    <cellStyle name="Normal 2 9" xfId="2" xr:uid="{00000000-0005-0000-0000-00000C000000}"/>
    <cellStyle name="Normal 2 9 2" xfId="18" xr:uid="{00000000-0005-0000-0000-00000D000000}"/>
    <cellStyle name="Normal 3" xfId="9" xr:uid="{00000000-0005-0000-0000-00000E000000}"/>
    <cellStyle name="Normal 4" xfId="16" xr:uid="{00000000-0005-0000-0000-00000F000000}"/>
    <cellStyle name="Normal 4 2" xfId="19" xr:uid="{00000000-0005-0000-0000-000010000000}"/>
    <cellStyle name="Normal 5" xfId="17" xr:uid="{00000000-0005-0000-0000-000011000000}"/>
    <cellStyle name="Normal 5 2" xfId="20" xr:uid="{00000000-0005-0000-0000-000012000000}"/>
    <cellStyle name="Normal 5 3" xfId="22" xr:uid="{00000000-0005-0000-0000-000013000000}"/>
    <cellStyle name="Normal 6" xfId="21" xr:uid="{00000000-0005-0000-0000-000014000000}"/>
    <cellStyle name="Normal 7" xfId="24" xr:uid="{900BF666-310B-468B-9612-FA7EDC09813B}"/>
    <cellStyle name="Normal_Call Report Form1" xfId="3" xr:uid="{00000000-0005-0000-0000-000015000000}"/>
    <cellStyle name="Normal_Returns-newBSD3-RWN Sep03" xfId="4" xr:uid="{00000000-0005-0000-0000-000016000000}"/>
    <cellStyle name="subtotals" xfId="15" xr:uid="{00000000-0005-0000-0000-000017000000}"/>
    <cellStyle name="UnitValuation" xfId="13" xr:uid="{00000000-0005-0000-0000-000018000000}"/>
  </cellStyles>
  <dxfs count="26">
    <dxf>
      <font>
        <color rgb="FF9C0006"/>
      </font>
      <fill>
        <patternFill>
          <bgColor rgb="FFFFC7CE"/>
        </patternFill>
      </fill>
    </dxf>
    <dxf>
      <font>
        <color rgb="FF9C0006"/>
      </font>
      <fill>
        <patternFill>
          <bgColor rgb="FFFFC7CE"/>
        </patternFill>
      </fill>
    </dxf>
    <dxf>
      <font>
        <color auto="1"/>
      </font>
      <fill>
        <patternFill>
          <bgColor theme="0" tint="-4.9989318521683403E-2"/>
        </patternFill>
      </fill>
    </dxf>
    <dxf>
      <font>
        <color rgb="FFFF0000"/>
      </font>
    </dxf>
    <dxf>
      <font>
        <color rgb="FF9C0006"/>
      </font>
      <fill>
        <patternFill>
          <bgColor rgb="FFFFC7CE"/>
        </patternFill>
      </fill>
    </dxf>
    <dxf>
      <font>
        <color rgb="FF9C0006"/>
      </font>
      <fill>
        <patternFill>
          <bgColor rgb="FFFFC7CE"/>
        </patternFill>
      </fill>
    </dxf>
    <dxf>
      <font>
        <color rgb="FFFF0000"/>
      </font>
    </dxf>
    <dxf>
      <font>
        <color rgb="FF9C0006"/>
      </font>
      <fill>
        <patternFill>
          <bgColor rgb="FFFFC7CE"/>
        </patternFill>
      </fill>
    </dxf>
    <dxf>
      <font>
        <color rgb="FFFF0000"/>
      </font>
    </dxf>
    <dxf>
      <font>
        <color rgb="FF9C0006"/>
      </font>
      <fill>
        <patternFill>
          <bgColor rgb="FFFFC7CE"/>
        </patternFill>
      </fill>
    </dxf>
    <dxf>
      <font>
        <color rgb="FFFF0000"/>
      </font>
    </dxf>
    <dxf>
      <font>
        <color rgb="FF9C0006"/>
      </font>
      <fill>
        <patternFill>
          <bgColor rgb="FFFFC7CE"/>
        </patternFill>
      </fill>
    </dxf>
    <dxf>
      <font>
        <color rgb="FF9C0006"/>
      </font>
      <fill>
        <patternFill>
          <bgColor rgb="FFFFC7CE"/>
        </patternFill>
      </fill>
    </dxf>
    <dxf>
      <font>
        <color rgb="FF9C0006"/>
      </font>
    </dxf>
    <dxf>
      <font>
        <color rgb="FF9C0006"/>
      </font>
    </dxf>
    <dxf>
      <font>
        <color rgb="FF9C0006"/>
      </font>
    </dxf>
    <dxf>
      <font>
        <color rgb="FFFF0000"/>
      </font>
    </dxf>
    <dxf>
      <font>
        <color rgb="FF9C0006"/>
      </font>
      <fill>
        <patternFill>
          <bgColor rgb="FFFFC7CE"/>
        </patternFill>
      </fill>
    </dxf>
    <dxf>
      <font>
        <color rgb="FF9C0006"/>
      </font>
      <fill>
        <patternFill>
          <bgColor rgb="FFFFC7CE"/>
        </patternFill>
      </fill>
    </dxf>
    <dxf>
      <font>
        <color rgb="FFFF0000"/>
      </font>
    </dxf>
    <dxf>
      <font>
        <color rgb="FF9C0006"/>
      </font>
      <fill>
        <patternFill>
          <bgColor rgb="FFFFC7CE"/>
        </patternFill>
      </fill>
    </dxf>
    <dxf>
      <font>
        <color rgb="FF9C0006"/>
      </font>
      <fill>
        <patternFill>
          <bgColor rgb="FFFFC7CE"/>
        </patternFill>
      </fill>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BFBFBF"/>
      <color rgb="FFF6F5EE"/>
      <color rgb="FF00A499"/>
      <color rgb="FFED1164"/>
      <color rgb="FFEEF3AF"/>
      <color rgb="FF6B2A7F"/>
      <color rgb="FFB49374"/>
      <color rgb="FFFFFFFF"/>
      <color rgb="FFEB7924"/>
      <color rgb="FFFFCB1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406400</xdr:colOff>
      <xdr:row>0</xdr:row>
      <xdr:rowOff>177799</xdr:rowOff>
    </xdr:from>
    <xdr:to>
      <xdr:col>11</xdr:col>
      <xdr:colOff>540808</xdr:colOff>
      <xdr:row>3</xdr:row>
      <xdr:rowOff>5469</xdr:rowOff>
    </xdr:to>
    <xdr:pic>
      <xdr:nvPicPr>
        <xdr:cNvPr id="3" name="Graphic 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376333" y="177799"/>
          <a:ext cx="2107142" cy="7505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398992</xdr:colOff>
      <xdr:row>24</xdr:row>
      <xdr:rowOff>57149</xdr:rowOff>
    </xdr:from>
    <xdr:to>
      <xdr:col>4</xdr:col>
      <xdr:colOff>21204</xdr:colOff>
      <xdr:row>25</xdr:row>
      <xdr:rowOff>76199</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347259" y="4840816"/>
          <a:ext cx="231812" cy="213783"/>
        </a:xfrm>
        <a:prstGeom prst="rect">
          <a:avLst/>
        </a:prstGeom>
      </xdr:spPr>
    </xdr:pic>
    <xdr:clientData/>
  </xdr:twoCellAnchor>
  <xdr:twoCellAnchor editAs="oneCell">
    <xdr:from>
      <xdr:col>0</xdr:col>
      <xdr:colOff>38101</xdr:colOff>
      <xdr:row>0</xdr:row>
      <xdr:rowOff>387350</xdr:rowOff>
    </xdr:from>
    <xdr:to>
      <xdr:col>14</xdr:col>
      <xdr:colOff>431800</xdr:colOff>
      <xdr:row>3</xdr:row>
      <xdr:rowOff>28435</xdr:rowOff>
    </xdr:to>
    <xdr:pic>
      <xdr:nvPicPr>
        <xdr:cNvPr id="3" name="Picture 2" descr="A picture containing background pattern&#10;&#10;Description automatically generated">
          <a:extLst>
            <a:ext uri="{FF2B5EF4-FFF2-40B4-BE49-F238E27FC236}">
              <a16:creationId xmlns:a16="http://schemas.microsoft.com/office/drawing/2014/main" id="{00000000-0008-0000-04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73185"/>
        <a:stretch/>
      </xdr:blipFill>
      <xdr:spPr bwMode="auto">
        <a:xfrm>
          <a:off x="38101" y="387350"/>
          <a:ext cx="7327899" cy="33958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36287</xdr:colOff>
      <xdr:row>0</xdr:row>
      <xdr:rowOff>426357</xdr:rowOff>
    </xdr:from>
    <xdr:to>
      <xdr:col>14</xdr:col>
      <xdr:colOff>411391</xdr:colOff>
      <xdr:row>2</xdr:row>
      <xdr:rowOff>12246</xdr:rowOff>
    </xdr:to>
    <xdr:pic>
      <xdr:nvPicPr>
        <xdr:cNvPr id="2" name="Picture 1" descr="A picture containing background pattern&#10;&#10;Description automatically generated">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3185"/>
        <a:stretch/>
      </xdr:blipFill>
      <xdr:spPr bwMode="auto">
        <a:xfrm>
          <a:off x="36287" y="426357"/>
          <a:ext cx="7302500" cy="444500"/>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104775</xdr:colOff>
          <xdr:row>0</xdr:row>
          <xdr:rowOff>0</xdr:rowOff>
        </xdr:from>
        <xdr:to>
          <xdr:col>0</xdr:col>
          <xdr:colOff>104775</xdr:colOff>
          <xdr:row>0</xdr:row>
          <xdr:rowOff>0</xdr:rowOff>
        </xdr:to>
        <xdr:sp macro="" textlink="">
          <xdr:nvSpPr>
            <xdr:cNvPr id="300033" name="Button 1" descr="Clear data" hidden="1">
              <a:extLst>
                <a:ext uri="{63B3BB69-23CF-44E3-9099-C40C66FF867C}">
                  <a14:compatExt spid="_x0000_s300033"/>
                </a:ext>
                <a:ext uri="{FF2B5EF4-FFF2-40B4-BE49-F238E27FC236}">
                  <a16:creationId xmlns:a16="http://schemas.microsoft.com/office/drawing/2014/main" id="{00000000-0008-0000-0600-0000019404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NZ" sz="1100" b="1" i="0" u="none" strike="noStrike" baseline="0">
                  <a:solidFill>
                    <a:srgbClr val="000000"/>
                  </a:solidFill>
                  <a:latin typeface="Arial"/>
                  <a:cs typeface="Arial"/>
                </a:rPr>
                <a:t>Clear data</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8</xdr:col>
      <xdr:colOff>11907</xdr:colOff>
      <xdr:row>134</xdr:row>
      <xdr:rowOff>0</xdr:rowOff>
    </xdr:from>
    <xdr:to>
      <xdr:col>24</xdr:col>
      <xdr:colOff>11546</xdr:colOff>
      <xdr:row>142</xdr:row>
      <xdr:rowOff>119062</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6165634" y="29694909"/>
          <a:ext cx="15054912" cy="178160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NZ" sz="1100"/>
        </a:p>
        <a:p>
          <a:pPr marL="171450" indent="-171450">
            <a:buFont typeface="Arial" panose="020B0604020202020204" pitchFamily="34" charset="0"/>
            <a:buChar char="•"/>
          </a:pPr>
          <a:endParaRPr lang="en-NZ" sz="1100"/>
        </a:p>
      </xdr:txBody>
    </xdr:sp>
    <xdr:clientData/>
  </xdr:twoCellAnchor>
</xdr:wsDr>
</file>

<file path=xl/theme/theme1.xml><?xml version="1.0" encoding="utf-8"?>
<a:theme xmlns:a="http://schemas.openxmlformats.org/drawingml/2006/main" name="Office Theme">
  <a:themeElements>
    <a:clrScheme name="RBNZ">
      <a:dk1>
        <a:sysClr val="windowText" lastClr="000000"/>
      </a:dk1>
      <a:lt1>
        <a:sysClr val="window" lastClr="FFFFFF"/>
      </a:lt1>
      <a:dk2>
        <a:srgbClr val="ED1164"/>
      </a:dk2>
      <a:lt2>
        <a:srgbClr val="F6F5EE"/>
      </a:lt2>
      <a:accent1>
        <a:srgbClr val="800E38"/>
      </a:accent1>
      <a:accent2>
        <a:srgbClr val="6B2A7F"/>
      </a:accent2>
      <a:accent3>
        <a:srgbClr val="00A499"/>
      </a:accent3>
      <a:accent4>
        <a:srgbClr val="007EC4"/>
      </a:accent4>
      <a:accent5>
        <a:srgbClr val="1C635C"/>
      </a:accent5>
      <a:accent6>
        <a:srgbClr val="EB7924"/>
      </a:accent6>
      <a:hlink>
        <a:srgbClr val="0000FF"/>
      </a:hlink>
      <a:folHlink>
        <a:srgbClr val="800080"/>
      </a:folHlink>
    </a:clrScheme>
    <a:fontScheme name="RBNZ">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tsunit@rbnz.govt.nz"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A499"/>
  </sheetPr>
  <dimension ref="A1:P49"/>
  <sheetViews>
    <sheetView tabSelected="1" view="pageBreakPreview" zoomScale="145" zoomScaleNormal="100" zoomScaleSheetLayoutView="145" workbookViewId="0">
      <selection activeCell="E10" sqref="E10:L10"/>
    </sheetView>
  </sheetViews>
  <sheetFormatPr defaultColWidth="9.140625" defaultRowHeight="16.5"/>
  <cols>
    <col min="1" max="1" width="6.140625" style="4" customWidth="1"/>
    <col min="2" max="2" width="6.5703125" style="4" customWidth="1"/>
    <col min="3" max="3" width="4.85546875" style="4" customWidth="1"/>
    <col min="4" max="4" width="8.7109375" style="4" customWidth="1"/>
    <col min="5" max="5" width="13.7109375" style="4" customWidth="1"/>
    <col min="6" max="6" width="9.140625" style="4"/>
    <col min="7" max="7" width="12.7109375" style="4" customWidth="1"/>
    <col min="8" max="8" width="9.140625" style="4"/>
    <col min="9" max="9" width="13.140625" style="4" customWidth="1"/>
    <col min="10" max="10" width="6.7109375" style="4" customWidth="1"/>
    <col min="11" max="12" width="8.140625" style="4" customWidth="1"/>
    <col min="13" max="13" width="6.5703125" style="4" customWidth="1"/>
    <col min="14" max="14" width="6.140625" style="4" customWidth="1"/>
    <col min="15" max="15" width="9.140625" style="4"/>
    <col min="16" max="16" width="16.85546875" style="4" hidden="1" customWidth="1"/>
    <col min="17" max="16384" width="9.140625" style="4"/>
  </cols>
  <sheetData>
    <row r="1" spans="1:14" ht="19.5" customHeight="1">
      <c r="A1" s="40" t="s">
        <v>0</v>
      </c>
      <c r="B1" s="40"/>
      <c r="C1" s="40"/>
      <c r="D1" s="40"/>
      <c r="E1" s="40"/>
      <c r="F1" s="40"/>
      <c r="G1" s="40"/>
      <c r="H1" s="40"/>
      <c r="I1" s="40"/>
      <c r="J1" s="40"/>
      <c r="K1" s="40"/>
      <c r="L1" s="40"/>
      <c r="M1" s="41"/>
      <c r="N1" s="40"/>
    </row>
    <row r="2" spans="1:14" ht="20.100000000000001" customHeight="1">
      <c r="A2" s="40" t="s">
        <v>0</v>
      </c>
      <c r="B2" s="40"/>
      <c r="C2" s="40"/>
      <c r="D2" s="40"/>
      <c r="E2" s="40"/>
      <c r="F2" s="40"/>
      <c r="G2" s="40"/>
      <c r="H2" s="40"/>
      <c r="I2" s="40"/>
      <c r="J2" s="40"/>
      <c r="K2" s="40"/>
      <c r="L2" s="40"/>
      <c r="M2" s="41"/>
      <c r="N2" s="40"/>
    </row>
    <row r="3" spans="1:14" ht="33" customHeight="1">
      <c r="A3" s="40" t="s">
        <v>0</v>
      </c>
      <c r="B3" s="40"/>
      <c r="C3" s="40"/>
      <c r="D3" s="40"/>
      <c r="E3" s="40"/>
      <c r="F3" s="40"/>
      <c r="G3" s="40"/>
      <c r="H3" s="40"/>
      <c r="I3" s="40"/>
      <c r="J3" s="40"/>
      <c r="K3" s="40"/>
      <c r="L3" s="40"/>
      <c r="M3" s="41"/>
      <c r="N3" s="40"/>
    </row>
    <row r="4" spans="1:14" ht="36.6" customHeight="1">
      <c r="A4" s="40" t="s">
        <v>0</v>
      </c>
      <c r="B4" s="350"/>
      <c r="C4" s="350"/>
      <c r="D4" s="350"/>
      <c r="E4" s="488" t="s">
        <v>1</v>
      </c>
      <c r="F4" s="488"/>
      <c r="G4" s="488"/>
      <c r="H4" s="488"/>
      <c r="I4" s="488"/>
      <c r="J4" s="488"/>
      <c r="K4" s="488"/>
      <c r="L4" s="488"/>
      <c r="M4" s="41"/>
      <c r="N4" s="40"/>
    </row>
    <row r="5" spans="1:14" ht="20.100000000000001" customHeight="1">
      <c r="A5" s="40" t="s">
        <v>0</v>
      </c>
      <c r="B5" s="40"/>
      <c r="C5" s="40"/>
      <c r="D5" s="40"/>
      <c r="E5" s="40"/>
      <c r="F5" s="40"/>
      <c r="G5" s="40"/>
      <c r="H5" s="40"/>
      <c r="I5" s="40"/>
      <c r="J5" s="40"/>
      <c r="K5" s="40"/>
      <c r="L5" s="40"/>
      <c r="M5" s="41"/>
      <c r="N5" s="40"/>
    </row>
    <row r="6" spans="1:14" ht="33.950000000000003" customHeight="1">
      <c r="A6" s="40" t="s">
        <v>0</v>
      </c>
      <c r="B6" s="47"/>
      <c r="C6" s="47"/>
      <c r="D6" s="47"/>
      <c r="E6" s="489" t="s">
        <v>554</v>
      </c>
      <c r="F6" s="489"/>
      <c r="G6" s="489"/>
      <c r="H6" s="489"/>
      <c r="I6" s="489"/>
      <c r="J6" s="489"/>
      <c r="K6" s="489"/>
      <c r="L6" s="489"/>
      <c r="M6" s="41"/>
      <c r="N6" s="40"/>
    </row>
    <row r="7" spans="1:14" ht="3.95" customHeight="1">
      <c r="A7" s="40" t="s">
        <v>0</v>
      </c>
      <c r="B7" s="48"/>
      <c r="C7" s="48"/>
      <c r="D7" s="48"/>
      <c r="E7" s="48"/>
      <c r="F7" s="48"/>
      <c r="G7" s="48"/>
      <c r="H7" s="48"/>
      <c r="I7" s="48"/>
      <c r="J7" s="48"/>
      <c r="K7" s="48"/>
      <c r="L7" s="48"/>
      <c r="M7" s="41"/>
      <c r="N7" s="40"/>
    </row>
    <row r="8" spans="1:14" ht="23.45" customHeight="1">
      <c r="A8" s="40" t="s">
        <v>0</v>
      </c>
      <c r="B8" s="48"/>
      <c r="C8" s="48"/>
      <c r="D8" s="48"/>
      <c r="E8" s="490" t="str">
        <f>CONCATENATE("Month ended ",P18)</f>
        <v>Month ended Select from list</v>
      </c>
      <c r="F8" s="490"/>
      <c r="G8" s="490"/>
      <c r="H8" s="490"/>
      <c r="I8" s="490"/>
      <c r="J8" s="490"/>
      <c r="K8" s="490"/>
      <c r="L8" s="490"/>
      <c r="M8" s="42"/>
      <c r="N8" s="40"/>
    </row>
    <row r="9" spans="1:14" ht="5.45" customHeight="1">
      <c r="A9" s="40" t="s">
        <v>0</v>
      </c>
      <c r="B9" s="48"/>
      <c r="C9" s="48"/>
      <c r="D9" s="48"/>
      <c r="E9" s="48"/>
      <c r="F9" s="48"/>
      <c r="G9" s="48"/>
      <c r="H9" s="48"/>
      <c r="I9" s="48"/>
      <c r="J9" s="48"/>
      <c r="K9" s="48"/>
      <c r="L9" s="48"/>
      <c r="M9" s="42"/>
      <c r="N9" s="40"/>
    </row>
    <row r="10" spans="1:14" ht="20.100000000000001" customHeight="1">
      <c r="A10" s="40" t="s">
        <v>0</v>
      </c>
      <c r="B10" s="46" t="s">
        <v>2</v>
      </c>
      <c r="C10" s="468"/>
      <c r="D10" s="468"/>
      <c r="E10" s="491"/>
      <c r="F10" s="492"/>
      <c r="G10" s="492"/>
      <c r="H10" s="492"/>
      <c r="I10" s="492"/>
      <c r="J10" s="492"/>
      <c r="K10" s="492"/>
      <c r="L10" s="493"/>
      <c r="M10" s="42"/>
      <c r="N10" s="40"/>
    </row>
    <row r="11" spans="1:14" ht="5.0999999999999996" customHeight="1">
      <c r="A11" s="40" t="s">
        <v>0</v>
      </c>
      <c r="B11" s="468"/>
      <c r="C11" s="468"/>
      <c r="D11" s="468"/>
      <c r="E11" s="468"/>
      <c r="F11" s="468"/>
      <c r="G11" s="468"/>
      <c r="H11" s="468"/>
      <c r="I11" s="468"/>
      <c r="J11" s="468"/>
      <c r="K11" s="468"/>
      <c r="L11" s="468"/>
      <c r="M11" s="43"/>
      <c r="N11" s="40"/>
    </row>
    <row r="12" spans="1:14" ht="20.100000000000001" customHeight="1">
      <c r="A12" s="40" t="s">
        <v>0</v>
      </c>
      <c r="B12" s="46" t="s">
        <v>3</v>
      </c>
      <c r="C12" s="468"/>
      <c r="D12" s="468"/>
      <c r="E12" s="494"/>
      <c r="F12" s="495"/>
      <c r="G12" s="495"/>
      <c r="H12" s="495"/>
      <c r="I12" s="495"/>
      <c r="J12" s="495"/>
      <c r="K12" s="495"/>
      <c r="L12" s="496"/>
      <c r="M12" s="43"/>
      <c r="N12" s="40"/>
    </row>
    <row r="13" spans="1:14" ht="20.100000000000001" customHeight="1">
      <c r="A13" s="40" t="s">
        <v>0</v>
      </c>
      <c r="B13" s="469"/>
      <c r="C13" s="469"/>
      <c r="D13" s="469"/>
      <c r="E13" s="497"/>
      <c r="F13" s="498"/>
      <c r="G13" s="498"/>
      <c r="H13" s="498"/>
      <c r="I13" s="498"/>
      <c r="J13" s="498"/>
      <c r="K13" s="498"/>
      <c r="L13" s="499"/>
      <c r="M13" s="43"/>
      <c r="N13" s="40"/>
    </row>
    <row r="14" spans="1:14" ht="20.100000000000001" customHeight="1">
      <c r="A14" s="40" t="s">
        <v>0</v>
      </c>
      <c r="B14" s="469"/>
      <c r="C14" s="469"/>
      <c r="D14" s="469"/>
      <c r="E14" s="497"/>
      <c r="F14" s="498"/>
      <c r="G14" s="498"/>
      <c r="H14" s="498"/>
      <c r="I14" s="498"/>
      <c r="J14" s="498"/>
      <c r="K14" s="498"/>
      <c r="L14" s="499"/>
      <c r="M14" s="43"/>
      <c r="N14" s="40"/>
    </row>
    <row r="15" spans="1:14" ht="20.100000000000001" customHeight="1">
      <c r="A15" s="40" t="s">
        <v>0</v>
      </c>
      <c r="B15" s="470"/>
      <c r="C15" s="470"/>
      <c r="D15" s="470"/>
      <c r="E15" s="497"/>
      <c r="F15" s="498"/>
      <c r="G15" s="498"/>
      <c r="H15" s="498"/>
      <c r="I15" s="498"/>
      <c r="J15" s="498"/>
      <c r="K15" s="498"/>
      <c r="L15" s="499"/>
      <c r="M15" s="43"/>
      <c r="N15" s="40"/>
    </row>
    <row r="16" spans="1:14" ht="20.100000000000001" customHeight="1">
      <c r="A16" s="40" t="s">
        <v>0</v>
      </c>
      <c r="B16" s="471"/>
      <c r="C16" s="471"/>
      <c r="D16" s="471"/>
      <c r="E16" s="500"/>
      <c r="F16" s="501"/>
      <c r="G16" s="501"/>
      <c r="H16" s="501"/>
      <c r="I16" s="501"/>
      <c r="J16" s="501"/>
      <c r="K16" s="501"/>
      <c r="L16" s="502"/>
      <c r="M16" s="43"/>
      <c r="N16" s="40"/>
    </row>
    <row r="17" spans="1:16" ht="20.100000000000001" customHeight="1" thickBot="1">
      <c r="A17" s="40" t="s">
        <v>0</v>
      </c>
      <c r="B17" s="48"/>
      <c r="C17" s="48"/>
      <c r="D17" s="48"/>
      <c r="E17" s="48"/>
      <c r="F17" s="48"/>
      <c r="G17" s="48"/>
      <c r="H17" s="48"/>
      <c r="I17" s="48"/>
      <c r="J17" s="48"/>
      <c r="K17" s="48"/>
      <c r="L17" s="48"/>
      <c r="M17" s="42"/>
      <c r="N17" s="40"/>
    </row>
    <row r="18" spans="1:16" ht="20.100000000000001" customHeight="1" thickBot="1">
      <c r="A18" s="40" t="s">
        <v>0</v>
      </c>
      <c r="B18" s="50" t="s">
        <v>4</v>
      </c>
      <c r="C18" s="48"/>
      <c r="D18" s="48"/>
      <c r="E18" s="48"/>
      <c r="F18" s="48"/>
      <c r="G18" s="48"/>
      <c r="H18" s="48"/>
      <c r="I18" s="48"/>
      <c r="J18" s="48"/>
      <c r="K18" s="503" t="s">
        <v>5</v>
      </c>
      <c r="L18" s="504"/>
      <c r="M18" s="42"/>
      <c r="N18" s="40"/>
      <c r="P18" s="6" t="str">
        <f>TEXT(K18,"d mmmm yyyy")</f>
        <v>Select from list</v>
      </c>
    </row>
    <row r="19" spans="1:16" ht="9.9499999999999993" customHeight="1">
      <c r="A19" s="40" t="s">
        <v>0</v>
      </c>
      <c r="B19" s="48"/>
      <c r="C19" s="48"/>
      <c r="D19" s="48"/>
      <c r="E19" s="48"/>
      <c r="F19" s="48"/>
      <c r="G19" s="48"/>
      <c r="H19" s="48"/>
      <c r="I19" s="48"/>
      <c r="J19" s="48"/>
      <c r="K19" s="48"/>
      <c r="L19" s="48"/>
      <c r="M19" s="42"/>
      <c r="N19" s="40"/>
    </row>
    <row r="20" spans="1:16" ht="9.9499999999999993" customHeight="1">
      <c r="A20" s="40" t="s">
        <v>0</v>
      </c>
      <c r="B20" s="505" t="s">
        <v>555</v>
      </c>
      <c r="C20" s="506"/>
      <c r="D20" s="506"/>
      <c r="E20" s="506"/>
      <c r="F20" s="506"/>
      <c r="G20" s="506"/>
      <c r="H20" s="506"/>
      <c r="I20" s="506"/>
      <c r="J20" s="506"/>
      <c r="K20" s="506"/>
      <c r="L20" s="506"/>
      <c r="M20" s="42"/>
      <c r="N20" s="40"/>
    </row>
    <row r="21" spans="1:16" ht="20.100000000000001" customHeight="1">
      <c r="A21" s="40" t="s">
        <v>0</v>
      </c>
      <c r="B21" s="506"/>
      <c r="C21" s="506"/>
      <c r="D21" s="506"/>
      <c r="E21" s="506"/>
      <c r="F21" s="506"/>
      <c r="G21" s="506"/>
      <c r="H21" s="506"/>
      <c r="I21" s="506"/>
      <c r="J21" s="506"/>
      <c r="K21" s="506"/>
      <c r="L21" s="506"/>
      <c r="M21" s="42"/>
      <c r="N21" s="40"/>
      <c r="P21" s="7" t="str">
        <f>K18</f>
        <v>Select from list</v>
      </c>
    </row>
    <row r="22" spans="1:16" ht="9.9499999999999993" customHeight="1">
      <c r="A22" s="40" t="s">
        <v>0</v>
      </c>
      <c r="B22" s="506"/>
      <c r="C22" s="506"/>
      <c r="D22" s="506"/>
      <c r="E22" s="506"/>
      <c r="F22" s="506"/>
      <c r="G22" s="506"/>
      <c r="H22" s="506"/>
      <c r="I22" s="506"/>
      <c r="J22" s="506"/>
      <c r="K22" s="506"/>
      <c r="L22" s="506"/>
      <c r="M22" s="42"/>
      <c r="N22" s="40"/>
      <c r="P22" s="8"/>
    </row>
    <row r="23" spans="1:16" ht="9.9499999999999993" customHeight="1">
      <c r="A23" s="40" t="s">
        <v>0</v>
      </c>
      <c r="B23" s="48"/>
      <c r="C23" s="48"/>
      <c r="D23" s="48"/>
      <c r="E23" s="48"/>
      <c r="F23" s="48"/>
      <c r="G23" s="48"/>
      <c r="H23" s="48"/>
      <c r="I23" s="48"/>
      <c r="J23" s="48"/>
      <c r="K23" s="48"/>
      <c r="L23" s="48"/>
      <c r="M23" s="42"/>
      <c r="N23" s="40"/>
    </row>
    <row r="24" spans="1:16" ht="20.100000000000001" customHeight="1">
      <c r="A24" s="40" t="s">
        <v>0</v>
      </c>
      <c r="B24" s="51" t="s">
        <v>561</v>
      </c>
      <c r="C24" s="471"/>
      <c r="D24" s="471"/>
      <c r="E24" s="471"/>
      <c r="F24" s="471"/>
      <c r="G24" s="471"/>
      <c r="H24" s="471"/>
      <c r="I24" s="471"/>
      <c r="J24" s="471"/>
      <c r="K24" s="471"/>
      <c r="L24" s="471"/>
      <c r="M24" s="40"/>
      <c r="N24" s="40"/>
      <c r="P24" s="4" t="str">
        <f>TEXT(P21, "d-mmm-yy")</f>
        <v>Select from list</v>
      </c>
    </row>
    <row r="25" spans="1:16" ht="82.5" customHeight="1">
      <c r="A25" s="40" t="s">
        <v>0</v>
      </c>
      <c r="B25" s="505" t="s">
        <v>562</v>
      </c>
      <c r="C25" s="507"/>
      <c r="D25" s="507"/>
      <c r="E25" s="507"/>
      <c r="F25" s="507"/>
      <c r="G25" s="507"/>
      <c r="H25" s="507"/>
      <c r="I25" s="507"/>
      <c r="J25" s="507"/>
      <c r="K25" s="507"/>
      <c r="L25" s="507"/>
      <c r="M25" s="40"/>
      <c r="N25" s="40"/>
    </row>
    <row r="26" spans="1:16" ht="165" customHeight="1">
      <c r="A26" s="40" t="s">
        <v>0</v>
      </c>
      <c r="B26" s="507"/>
      <c r="C26" s="507"/>
      <c r="D26" s="507"/>
      <c r="E26" s="507"/>
      <c r="F26" s="507"/>
      <c r="G26" s="507"/>
      <c r="H26" s="507"/>
      <c r="I26" s="507"/>
      <c r="J26" s="507"/>
      <c r="K26" s="507"/>
      <c r="L26" s="507"/>
      <c r="M26" s="40"/>
      <c r="N26" s="40"/>
    </row>
    <row r="27" spans="1:16" ht="9.9499999999999993" customHeight="1">
      <c r="A27" s="40" t="s">
        <v>0</v>
      </c>
      <c r="B27" s="471"/>
      <c r="C27" s="471"/>
      <c r="D27" s="471"/>
      <c r="E27" s="471"/>
      <c r="F27" s="471"/>
      <c r="G27" s="471"/>
      <c r="H27" s="471"/>
      <c r="I27" s="471"/>
      <c r="J27" s="471"/>
      <c r="K27" s="471"/>
      <c r="L27" s="471"/>
      <c r="M27" s="40"/>
      <c r="N27" s="40"/>
    </row>
    <row r="28" spans="1:16" ht="20.100000000000001" customHeight="1">
      <c r="A28" s="44" t="s">
        <v>0</v>
      </c>
      <c r="B28" s="49" t="s">
        <v>6</v>
      </c>
      <c r="C28" s="471"/>
      <c r="D28" s="471"/>
      <c r="E28" s="471"/>
      <c r="F28" s="471"/>
      <c r="G28" s="471"/>
      <c r="H28" s="471"/>
      <c r="I28" s="471"/>
      <c r="J28" s="471"/>
      <c r="K28" s="471"/>
      <c r="L28" s="471"/>
      <c r="M28" s="40"/>
      <c r="N28" s="40"/>
    </row>
    <row r="29" spans="1:16" ht="33.75" customHeight="1">
      <c r="A29" s="44" t="s">
        <v>0</v>
      </c>
      <c r="B29" s="508" t="s">
        <v>7</v>
      </c>
      <c r="C29" s="508"/>
      <c r="D29" s="508"/>
      <c r="E29" s="508"/>
      <c r="F29" s="508"/>
      <c r="G29" s="508"/>
      <c r="H29" s="508"/>
      <c r="I29" s="508"/>
      <c r="J29" s="508"/>
      <c r="K29" s="508"/>
      <c r="L29" s="508"/>
      <c r="M29" s="40"/>
      <c r="N29" s="40"/>
    </row>
    <row r="30" spans="1:16" ht="11.1" customHeight="1">
      <c r="A30" s="44" t="s">
        <v>0</v>
      </c>
      <c r="B30" s="352"/>
      <c r="C30" s="352"/>
      <c r="D30" s="352"/>
      <c r="E30" s="352"/>
      <c r="F30" s="352"/>
      <c r="G30" s="352"/>
      <c r="H30" s="352"/>
      <c r="I30" s="352"/>
      <c r="J30" s="352"/>
      <c r="K30" s="352"/>
      <c r="L30" s="352"/>
      <c r="M30" s="40"/>
      <c r="N30" s="40"/>
      <c r="P30" s="31"/>
    </row>
    <row r="31" spans="1:16" ht="9.9499999999999993" customHeight="1">
      <c r="A31" s="44" t="s">
        <v>0</v>
      </c>
      <c r="B31" s="471"/>
      <c r="C31" s="471"/>
      <c r="D31" s="471"/>
      <c r="E31" s="471"/>
      <c r="F31" s="471"/>
      <c r="G31" s="471"/>
      <c r="H31" s="471"/>
      <c r="I31" s="471"/>
      <c r="J31" s="471"/>
      <c r="K31" s="471"/>
      <c r="L31" s="471"/>
      <c r="M31" s="40"/>
      <c r="N31" s="40"/>
      <c r="P31" s="9"/>
    </row>
    <row r="32" spans="1:16" ht="26.25" customHeight="1">
      <c r="A32" s="44" t="s">
        <v>0</v>
      </c>
      <c r="B32" s="49" t="s">
        <v>8</v>
      </c>
      <c r="C32" s="471"/>
      <c r="D32" s="471"/>
      <c r="E32" s="471"/>
      <c r="F32" s="471"/>
      <c r="G32" s="471"/>
      <c r="H32" s="471"/>
      <c r="I32" s="471"/>
      <c r="J32" s="471"/>
      <c r="K32" s="471"/>
      <c r="L32" s="471"/>
      <c r="M32" s="40"/>
      <c r="N32" s="40"/>
      <c r="P32" s="10"/>
    </row>
    <row r="33" spans="1:16" ht="12.95" customHeight="1">
      <c r="A33" s="44"/>
      <c r="B33" s="512" t="s">
        <v>9</v>
      </c>
      <c r="C33" s="512"/>
      <c r="D33" s="512"/>
      <c r="E33" s="512"/>
      <c r="F33" s="512"/>
      <c r="G33" s="512"/>
      <c r="H33" s="512"/>
      <c r="I33" s="512"/>
      <c r="J33" s="512"/>
      <c r="K33" s="512"/>
      <c r="L33" s="512"/>
      <c r="M33" s="40"/>
      <c r="N33" s="40"/>
      <c r="P33" s="10"/>
    </row>
    <row r="34" spans="1:16" ht="112.5" customHeight="1">
      <c r="A34" s="44" t="s">
        <v>0</v>
      </c>
      <c r="B34" s="512"/>
      <c r="C34" s="512"/>
      <c r="D34" s="512"/>
      <c r="E34" s="512"/>
      <c r="F34" s="512"/>
      <c r="G34" s="512"/>
      <c r="H34" s="512"/>
      <c r="I34" s="512"/>
      <c r="J34" s="512"/>
      <c r="K34" s="512"/>
      <c r="L34" s="512"/>
      <c r="M34" s="40"/>
      <c r="N34" s="40"/>
      <c r="P34" s="12"/>
    </row>
    <row r="35" spans="1:16" ht="9.9499999999999993" customHeight="1">
      <c r="A35" s="44" t="s">
        <v>0</v>
      </c>
      <c r="B35" s="47"/>
      <c r="C35" s="471"/>
      <c r="D35" s="471"/>
      <c r="E35" s="471"/>
      <c r="F35" s="471"/>
      <c r="G35" s="471"/>
      <c r="H35" s="471"/>
      <c r="I35" s="471"/>
      <c r="J35" s="471"/>
      <c r="K35" s="471"/>
      <c r="L35" s="471"/>
      <c r="M35" s="40"/>
      <c r="N35" s="40"/>
      <c r="P35" s="9"/>
    </row>
    <row r="36" spans="1:16" ht="20.100000000000001" customHeight="1">
      <c r="A36" s="44" t="s">
        <v>0</v>
      </c>
      <c r="B36" s="49" t="s">
        <v>10</v>
      </c>
      <c r="C36" s="471"/>
      <c r="D36" s="471"/>
      <c r="E36" s="471"/>
      <c r="F36" s="471"/>
      <c r="G36" s="471"/>
      <c r="H36" s="471"/>
      <c r="I36" s="471"/>
      <c r="J36" s="471"/>
      <c r="K36" s="471"/>
      <c r="L36" s="471"/>
      <c r="M36" s="40"/>
      <c r="N36" s="40"/>
      <c r="P36" s="9"/>
    </row>
    <row r="37" spans="1:16" ht="20.100000000000001" customHeight="1">
      <c r="A37" s="44" t="s">
        <v>0</v>
      </c>
      <c r="B37" s="468" t="s">
        <v>11</v>
      </c>
      <c r="C37" s="471"/>
      <c r="D37" s="471"/>
      <c r="E37" s="471"/>
      <c r="F37" s="471"/>
      <c r="G37" s="471"/>
      <c r="H37" s="471"/>
      <c r="I37" s="471"/>
      <c r="J37" s="471"/>
      <c r="K37" s="471"/>
      <c r="L37" s="471"/>
      <c r="M37" s="40"/>
      <c r="N37" s="40"/>
      <c r="P37" s="13"/>
    </row>
    <row r="38" spans="1:16" ht="5.0999999999999996" hidden="1" customHeight="1">
      <c r="A38" s="44" t="s">
        <v>0</v>
      </c>
      <c r="B38" s="471" t="s">
        <v>0</v>
      </c>
      <c r="C38" s="471" t="s">
        <v>0</v>
      </c>
      <c r="D38" s="471" t="s">
        <v>0</v>
      </c>
      <c r="E38" s="471" t="s">
        <v>0</v>
      </c>
      <c r="F38" s="471" t="s">
        <v>0</v>
      </c>
      <c r="G38" s="471" t="s">
        <v>0</v>
      </c>
      <c r="H38" s="471" t="s">
        <v>0</v>
      </c>
      <c r="I38" s="471"/>
      <c r="J38" s="471"/>
      <c r="K38" s="471"/>
      <c r="L38" s="471"/>
      <c r="M38" s="40" t="s">
        <v>0</v>
      </c>
      <c r="N38" s="40" t="s">
        <v>0</v>
      </c>
      <c r="P38" s="13"/>
    </row>
    <row r="39" spans="1:16" ht="7.5" hidden="1" customHeight="1">
      <c r="A39" s="44" t="s">
        <v>0</v>
      </c>
      <c r="B39" s="472"/>
      <c r="C39" s="472"/>
      <c r="D39" s="472"/>
      <c r="E39" s="472"/>
      <c r="F39" s="472"/>
      <c r="G39" s="472"/>
      <c r="H39" s="471"/>
      <c r="I39" s="471"/>
      <c r="J39" s="471"/>
      <c r="K39" s="471"/>
      <c r="L39" s="471"/>
      <c r="M39" s="40"/>
      <c r="N39" s="40"/>
      <c r="P39" s="5"/>
    </row>
    <row r="40" spans="1:16" ht="5.0999999999999996" hidden="1" customHeight="1">
      <c r="A40" s="40" t="s">
        <v>0</v>
      </c>
      <c r="B40" s="471"/>
      <c r="C40" s="471"/>
      <c r="D40" s="471"/>
      <c r="E40" s="471"/>
      <c r="F40" s="471"/>
      <c r="G40" s="471"/>
      <c r="H40" s="471"/>
      <c r="I40" s="471"/>
      <c r="J40" s="471"/>
      <c r="K40" s="471"/>
      <c r="L40" s="471"/>
      <c r="M40" s="40" t="s">
        <v>0</v>
      </c>
      <c r="N40" s="40" t="s">
        <v>0</v>
      </c>
      <c r="P40" s="5"/>
    </row>
    <row r="41" spans="1:16" ht="20.100000000000001" hidden="1" customHeight="1">
      <c r="A41" s="40" t="s">
        <v>0</v>
      </c>
      <c r="B41" s="52" t="s">
        <v>12</v>
      </c>
      <c r="C41" s="509" t="s">
        <v>13</v>
      </c>
      <c r="D41" s="509"/>
      <c r="E41" s="513"/>
      <c r="F41" s="514"/>
      <c r="G41" s="514"/>
      <c r="H41" s="471"/>
      <c r="I41" s="471"/>
      <c r="J41" s="471"/>
      <c r="K41" s="471"/>
      <c r="L41" s="471"/>
      <c r="M41" s="40"/>
      <c r="N41" s="45"/>
    </row>
    <row r="42" spans="1:16" ht="5.0999999999999996" customHeight="1">
      <c r="A42" s="40" t="s">
        <v>0</v>
      </c>
      <c r="B42" s="471" t="s">
        <v>0</v>
      </c>
      <c r="C42" s="471" t="s">
        <v>0</v>
      </c>
      <c r="D42" s="471" t="s">
        <v>0</v>
      </c>
      <c r="E42" s="471" t="s">
        <v>0</v>
      </c>
      <c r="F42" s="471" t="s">
        <v>0</v>
      </c>
      <c r="G42" s="471" t="s">
        <v>0</v>
      </c>
      <c r="H42" s="471" t="s">
        <v>0</v>
      </c>
      <c r="I42" s="471"/>
      <c r="J42" s="471"/>
      <c r="K42" s="471"/>
      <c r="L42" s="471"/>
      <c r="M42" s="40" t="s">
        <v>0</v>
      </c>
      <c r="N42" s="40" t="s">
        <v>0</v>
      </c>
    </row>
    <row r="43" spans="1:16" ht="20.100000000000001" customHeight="1">
      <c r="A43" s="40" t="s">
        <v>0</v>
      </c>
      <c r="B43" s="52" t="s">
        <v>14</v>
      </c>
      <c r="C43" s="509" t="s">
        <v>15</v>
      </c>
      <c r="D43" s="509"/>
      <c r="E43" s="510" t="s">
        <v>16</v>
      </c>
      <c r="F43" s="511"/>
      <c r="G43" s="511"/>
      <c r="H43" s="471" t="s">
        <v>0</v>
      </c>
      <c r="I43" s="471"/>
      <c r="J43" s="471"/>
      <c r="K43" s="471"/>
      <c r="L43" s="471"/>
      <c r="M43" s="40" t="s">
        <v>0</v>
      </c>
      <c r="N43" s="40" t="s">
        <v>0</v>
      </c>
    </row>
    <row r="44" spans="1:16" ht="4.5" customHeight="1">
      <c r="A44" s="40"/>
      <c r="B44" s="472"/>
      <c r="C44" s="473"/>
      <c r="D44" s="473"/>
      <c r="E44" s="471" t="s">
        <v>0</v>
      </c>
      <c r="F44" s="471" t="s">
        <v>0</v>
      </c>
      <c r="G44" s="471" t="s">
        <v>0</v>
      </c>
      <c r="H44" s="471" t="s">
        <v>0</v>
      </c>
      <c r="I44" s="471" t="s">
        <v>0</v>
      </c>
      <c r="J44" s="471" t="s">
        <v>0</v>
      </c>
      <c r="K44" s="471" t="s">
        <v>0</v>
      </c>
      <c r="L44" s="471" t="s">
        <v>0</v>
      </c>
      <c r="M44" s="40"/>
      <c r="N44" s="40"/>
    </row>
    <row r="45" spans="1:16" s="17" customFormat="1" ht="3.95" customHeight="1">
      <c r="A45" s="44"/>
      <c r="B45" s="49"/>
      <c r="C45" s="473"/>
      <c r="D45" s="473"/>
      <c r="E45" s="471" t="s">
        <v>0</v>
      </c>
      <c r="F45" s="471" t="s">
        <v>0</v>
      </c>
      <c r="G45" s="471" t="s">
        <v>0</v>
      </c>
      <c r="H45" s="471" t="s">
        <v>0</v>
      </c>
      <c r="I45" s="471" t="s">
        <v>0</v>
      </c>
      <c r="J45" s="471" t="s">
        <v>0</v>
      </c>
      <c r="K45" s="471" t="s">
        <v>0</v>
      </c>
      <c r="L45" s="471" t="s">
        <v>0</v>
      </c>
      <c r="M45" s="44"/>
      <c r="N45" s="44"/>
      <c r="O45" s="434"/>
      <c r="P45" s="434"/>
    </row>
    <row r="46" spans="1:16" s="17" customFormat="1" ht="20.100000000000001" customHeight="1">
      <c r="A46" s="44"/>
      <c r="B46" s="46" t="s">
        <v>17</v>
      </c>
      <c r="C46" s="335"/>
      <c r="D46" s="335"/>
      <c r="E46" s="470"/>
      <c r="F46" s="470" t="s">
        <v>18</v>
      </c>
      <c r="G46" s="469"/>
      <c r="H46" s="469"/>
      <c r="I46" s="469"/>
      <c r="J46" s="469"/>
      <c r="K46" s="469"/>
      <c r="L46" s="469"/>
      <c r="M46" s="44"/>
      <c r="N46" s="44"/>
      <c r="O46" s="434"/>
      <c r="P46" s="434"/>
    </row>
    <row r="47" spans="1:16" s="17" customFormat="1" ht="20.100000000000001" customHeight="1">
      <c r="A47" s="44"/>
      <c r="B47" s="469"/>
      <c r="C47" s="469"/>
      <c r="D47" s="469"/>
      <c r="E47" s="469"/>
      <c r="F47" s="469"/>
      <c r="G47" s="469"/>
      <c r="H47" s="469"/>
      <c r="I47" s="469"/>
      <c r="J47" s="469"/>
      <c r="K47" s="469"/>
      <c r="L47" s="469"/>
      <c r="M47" s="44"/>
      <c r="N47" s="44"/>
      <c r="O47" s="434"/>
      <c r="P47" s="434"/>
    </row>
    <row r="48" spans="1:16" s="17" customFormat="1" ht="51" customHeight="1">
      <c r="A48" s="14"/>
      <c r="B48" s="16"/>
      <c r="C48" s="16"/>
      <c r="D48" s="16"/>
      <c r="E48" s="16"/>
      <c r="F48" s="16"/>
      <c r="G48" s="16"/>
      <c r="H48" s="16"/>
      <c r="I48" s="16"/>
      <c r="J48" s="16"/>
      <c r="K48" s="16"/>
      <c r="L48" s="16"/>
      <c r="M48" s="14"/>
      <c r="N48" s="14"/>
      <c r="O48" s="434"/>
      <c r="P48" s="434"/>
    </row>
    <row r="49" spans="1:14" s="17" customFormat="1" ht="20.100000000000001" customHeight="1">
      <c r="A49" s="14" t="s">
        <v>0</v>
      </c>
      <c r="B49" s="14" t="s">
        <v>0</v>
      </c>
      <c r="C49" s="14" t="s">
        <v>0</v>
      </c>
      <c r="D49" s="14" t="s">
        <v>0</v>
      </c>
      <c r="E49" s="14" t="s">
        <v>0</v>
      </c>
      <c r="F49" s="14" t="s">
        <v>0</v>
      </c>
      <c r="G49" s="14" t="s">
        <v>0</v>
      </c>
      <c r="H49" s="14" t="s">
        <v>0</v>
      </c>
      <c r="I49" s="14" t="s">
        <v>0</v>
      </c>
      <c r="J49" s="14" t="s">
        <v>0</v>
      </c>
      <c r="K49" s="14" t="s">
        <v>0</v>
      </c>
      <c r="L49" s="14" t="s">
        <v>0</v>
      </c>
      <c r="M49" s="14" t="s">
        <v>0</v>
      </c>
      <c r="N49" s="14" t="s">
        <v>0</v>
      </c>
    </row>
  </sheetData>
  <mergeCells count="14">
    <mergeCell ref="K18:L18"/>
    <mergeCell ref="B20:L22"/>
    <mergeCell ref="B25:L26"/>
    <mergeCell ref="B29:L29"/>
    <mergeCell ref="C43:D43"/>
    <mergeCell ref="E43:G43"/>
    <mergeCell ref="B33:L34"/>
    <mergeCell ref="C41:D41"/>
    <mergeCell ref="E41:G41"/>
    <mergeCell ref="E4:L4"/>
    <mergeCell ref="E6:L6"/>
    <mergeCell ref="E8:L8"/>
    <mergeCell ref="E10:L10"/>
    <mergeCell ref="E12:L16"/>
  </mergeCells>
  <hyperlinks>
    <hyperlink ref="E43" r:id="rId1" xr:uid="{00000000-0004-0000-0000-000000000000}"/>
  </hyperlinks>
  <printOptions horizontalCentered="1"/>
  <pageMargins left="0.23622047244094491" right="0.23622047244094491" top="0.23622047244094491" bottom="0.23622047244094491" header="0.31496062992125984" footer="0.31496062992125984"/>
  <pageSetup paperSize="8" scale="107" orientation="portrait" r:id="rId2"/>
  <headerFooter>
    <oddHeader>&amp;C&amp;"Calibri"&amp;10&amp;K000000 IN CONFIDENCE&amp;1#_x000D_</oddHeader>
    <oddFooter>&amp;L&amp;F&amp;C_x000D_&amp;1#&amp;"Calibri"&amp;10&amp;K000000 IN CONFIDENCE</oddFooter>
  </headerFooter>
  <ignoredErrors>
    <ignoredError sqref="E8" unlockedFormula="1"/>
  </ignoredErrors>
  <drawing r:id="rId3"/>
  <extLst>
    <ext xmlns:x14="http://schemas.microsoft.com/office/spreadsheetml/2009/9/main" uri="{CCE6A557-97BC-4b89-ADB6-D9C93CAAB3DF}">
      <x14:dataValidations xmlns:xm="http://schemas.microsoft.com/office/excel/2006/main" count="2">
        <x14:dataValidation type="list" allowBlank="1" showInputMessage="1" showErrorMessage="1" error="Please use the drop down list to select the end date of the quarter that you are reporting on. " prompt="Please use the drop down list to select the end date of the month that you are reporting on. " xr:uid="{00000000-0002-0000-0000-000001000000}">
          <x14:formula1>
            <xm:f>'hidden sheet'!$A$1:$A$157</xm:f>
          </x14:formula1>
          <xm:sqref>K18:L18</xm:sqref>
        </x14:dataValidation>
        <x14:dataValidation type="list" allowBlank="1" showInputMessage="1" showErrorMessage="1" xr:uid="{BE327B50-89E3-487F-8C81-D3A7ADB937FC}">
          <x14:formula1>
            <xm:f>'ALF Admin'!$F$5:$F$21</xm:f>
          </x14:formula1>
          <xm:sqref>E10:L10</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89855-2176-463D-958C-7C1B1A338435}">
  <sheetPr>
    <tabColor theme="9"/>
  </sheetPr>
  <dimension ref="A1:AB65"/>
  <sheetViews>
    <sheetView view="pageBreakPreview" topLeftCell="A16" zoomScale="60" zoomScaleNormal="55" workbookViewId="0">
      <selection activeCell="A2" sqref="A2"/>
    </sheetView>
  </sheetViews>
  <sheetFormatPr defaultColWidth="9.140625" defaultRowHeight="25.5"/>
  <cols>
    <col min="1" max="1" width="6.5703125" style="357" customWidth="1"/>
    <col min="2" max="2" width="6.140625" style="362" customWidth="1"/>
    <col min="3" max="3" width="6.7109375" style="362" customWidth="1"/>
    <col min="4" max="4" width="7.7109375" style="362" customWidth="1"/>
    <col min="5" max="5" width="8.7109375" style="362" customWidth="1"/>
    <col min="6" max="6" width="9.5703125" style="362" customWidth="1"/>
    <col min="7" max="7" width="12.42578125" style="415" customWidth="1"/>
    <col min="8" max="8" width="33.42578125" style="362" customWidth="1"/>
    <col min="9" max="9" width="20.140625" style="362" customWidth="1"/>
    <col min="10" max="10" width="2.7109375" style="362" customWidth="1"/>
    <col min="11" max="18" width="28" style="362" customWidth="1"/>
    <col min="19" max="19" width="1.28515625" style="362" customWidth="1"/>
    <col min="20" max="23" width="28" style="362" customWidth="1"/>
    <col min="24" max="24" width="13.140625" style="452" customWidth="1"/>
    <col min="25" max="25" width="13.140625" style="360" customWidth="1"/>
    <col min="26" max="26" width="21.7109375" style="416" customWidth="1"/>
    <col min="27" max="27" width="9.140625" style="362" customWidth="1"/>
    <col min="28" max="16384" width="9.140625" style="362"/>
  </cols>
  <sheetData>
    <row r="1" spans="1:28" ht="8.4499999999999993" customHeight="1">
      <c r="B1" s="358"/>
      <c r="C1" s="358"/>
      <c r="D1" s="358"/>
      <c r="E1" s="358"/>
      <c r="F1" s="358"/>
      <c r="G1" s="359"/>
      <c r="H1" s="358"/>
      <c r="I1" s="358"/>
      <c r="J1" s="358"/>
      <c r="K1" s="358"/>
      <c r="L1" s="358"/>
      <c r="M1" s="358"/>
      <c r="N1" s="358"/>
      <c r="O1" s="358"/>
      <c r="P1" s="358"/>
      <c r="Q1" s="358"/>
      <c r="R1" s="358"/>
      <c r="S1" s="358"/>
      <c r="T1" s="358"/>
      <c r="U1" s="358"/>
      <c r="V1" s="358"/>
      <c r="W1" s="358"/>
      <c r="Z1" s="361"/>
      <c r="AA1" s="360"/>
      <c r="AB1" s="431"/>
    </row>
    <row r="2" spans="1:28" s="366" customFormat="1" ht="32.450000000000003" customHeight="1">
      <c r="A2" s="357"/>
      <c r="B2" s="604" t="s">
        <v>353</v>
      </c>
      <c r="C2" s="604"/>
      <c r="D2" s="604"/>
      <c r="E2" s="604"/>
      <c r="F2" s="604"/>
      <c r="G2" s="604"/>
      <c r="H2" s="604"/>
      <c r="I2" s="604"/>
      <c r="J2" s="604"/>
      <c r="K2" s="604"/>
      <c r="L2" s="363"/>
      <c r="M2" s="363"/>
      <c r="N2" s="605"/>
      <c r="O2" s="605"/>
      <c r="P2" s="605"/>
      <c r="Q2" s="605"/>
      <c r="R2" s="605"/>
      <c r="S2" s="605"/>
      <c r="T2" s="605"/>
      <c r="U2" s="605"/>
      <c r="V2" s="605"/>
      <c r="W2" s="605"/>
      <c r="X2" s="453"/>
      <c r="Y2" s="365"/>
      <c r="Z2" s="361"/>
      <c r="AA2" s="365"/>
      <c r="AB2" s="432"/>
    </row>
    <row r="3" spans="1:28" s="366" customFormat="1" ht="13.5" customHeight="1">
      <c r="A3" s="357"/>
      <c r="B3" s="367"/>
      <c r="C3" s="364"/>
      <c r="D3" s="364"/>
      <c r="E3" s="364"/>
      <c r="F3" s="364"/>
      <c r="G3" s="368"/>
      <c r="H3" s="364"/>
      <c r="I3" s="364"/>
      <c r="J3" s="364"/>
      <c r="K3" s="369"/>
      <c r="L3" s="369"/>
      <c r="M3" s="369"/>
      <c r="N3" s="369"/>
      <c r="O3" s="369"/>
      <c r="P3" s="369"/>
      <c r="Q3" s="369"/>
      <c r="R3" s="369"/>
      <c r="S3" s="369"/>
      <c r="T3" s="369"/>
      <c r="U3" s="369"/>
      <c r="V3" s="369"/>
      <c r="W3" s="369"/>
      <c r="X3" s="453"/>
      <c r="Y3" s="365"/>
      <c r="Z3" s="361"/>
      <c r="AA3" s="365"/>
      <c r="AB3" s="432"/>
    </row>
    <row r="4" spans="1:28" s="366" customFormat="1" ht="126.95" customHeight="1">
      <c r="A4" s="357"/>
      <c r="B4" s="597" t="s">
        <v>354</v>
      </c>
      <c r="C4" s="597"/>
      <c r="D4" s="597"/>
      <c r="E4" s="597"/>
      <c r="F4" s="597"/>
      <c r="G4" s="597"/>
      <c r="H4" s="597"/>
      <c r="I4" s="597"/>
      <c r="J4" s="597"/>
      <c r="K4" s="597"/>
      <c r="L4" s="351"/>
      <c r="M4" s="369"/>
      <c r="N4" s="606" t="s">
        <v>233</v>
      </c>
      <c r="O4" s="606"/>
      <c r="P4" s="606"/>
      <c r="Q4" s="606"/>
      <c r="R4" s="606"/>
      <c r="S4" s="606"/>
      <c r="T4" s="606"/>
      <c r="U4" s="606"/>
      <c r="V4" s="606"/>
      <c r="W4" s="606"/>
      <c r="X4" s="453"/>
      <c r="Y4" s="365"/>
      <c r="Z4" s="361"/>
      <c r="AA4" s="365"/>
      <c r="AB4" s="432"/>
    </row>
    <row r="5" spans="1:28" s="366" customFormat="1" ht="16.5" customHeight="1">
      <c r="A5" s="357"/>
      <c r="B5" s="607"/>
      <c r="C5" s="607"/>
      <c r="D5" s="607"/>
      <c r="E5" s="607"/>
      <c r="F5" s="607"/>
      <c r="G5" s="607"/>
      <c r="H5" s="607"/>
      <c r="I5" s="607"/>
      <c r="J5" s="607"/>
      <c r="K5" s="607"/>
      <c r="L5" s="169"/>
      <c r="M5" s="369"/>
      <c r="N5" s="370"/>
      <c r="O5" s="370"/>
      <c r="P5" s="370"/>
      <c r="Q5" s="370"/>
      <c r="R5" s="370"/>
      <c r="S5" s="370"/>
      <c r="T5" s="370"/>
      <c r="U5" s="370"/>
      <c r="V5" s="370"/>
      <c r="W5" s="370"/>
      <c r="X5" s="453"/>
      <c r="Y5" s="365"/>
      <c r="Z5" s="361"/>
      <c r="AA5" s="365"/>
      <c r="AB5" s="432"/>
    </row>
    <row r="6" spans="1:28" s="366" customFormat="1" ht="24.95" customHeight="1">
      <c r="A6" s="357"/>
      <c r="B6" s="599" t="s">
        <v>162</v>
      </c>
      <c r="C6" s="599"/>
      <c r="D6" s="599"/>
      <c r="E6" s="599"/>
      <c r="F6" s="599"/>
      <c r="G6" s="599"/>
      <c r="H6" s="599"/>
      <c r="I6" s="599"/>
      <c r="J6" s="599"/>
      <c r="K6" s="599"/>
      <c r="L6" s="371"/>
      <c r="M6" s="369"/>
      <c r="N6" s="370"/>
      <c r="O6" s="370"/>
      <c r="P6" s="370"/>
      <c r="Q6" s="370"/>
      <c r="R6" s="370"/>
      <c r="S6" s="370"/>
      <c r="T6" s="370"/>
      <c r="U6" s="370"/>
      <c r="V6" s="370"/>
      <c r="W6" s="370"/>
      <c r="X6" s="453"/>
      <c r="Y6" s="365"/>
      <c r="Z6" s="361"/>
      <c r="AA6" s="365"/>
      <c r="AB6" s="432"/>
    </row>
    <row r="7" spans="1:28" s="366" customFormat="1">
      <c r="A7" s="357"/>
      <c r="B7" s="372"/>
      <c r="C7" s="364"/>
      <c r="D7" s="364"/>
      <c r="E7" s="364"/>
      <c r="F7" s="364"/>
      <c r="G7" s="368"/>
      <c r="H7" s="364"/>
      <c r="I7" s="364"/>
      <c r="J7" s="373"/>
      <c r="K7" s="374"/>
      <c r="L7" s="374"/>
      <c r="M7" s="374"/>
      <c r="N7" s="364"/>
      <c r="O7" s="364"/>
      <c r="P7" s="364"/>
      <c r="Q7" s="364"/>
      <c r="R7" s="364"/>
      <c r="S7" s="364"/>
      <c r="T7" s="364"/>
      <c r="U7" s="364"/>
      <c r="V7" s="364"/>
      <c r="W7" s="364"/>
      <c r="X7" s="453"/>
      <c r="Y7" s="365"/>
      <c r="Z7" s="361"/>
      <c r="AA7" s="365"/>
      <c r="AB7" s="432"/>
    </row>
    <row r="8" spans="1:28" s="366" customFormat="1">
      <c r="A8" s="357"/>
      <c r="B8" s="367" t="s">
        <v>163</v>
      </c>
      <c r="C8" s="372"/>
      <c r="D8" s="372"/>
      <c r="E8" s="372"/>
      <c r="F8" s="372"/>
      <c r="G8" s="372"/>
      <c r="H8" s="600" t="str">
        <f>Cover!$K$18</f>
        <v>Select from list</v>
      </c>
      <c r="I8" s="601"/>
      <c r="J8" s="601"/>
      <c r="K8" s="602"/>
      <c r="L8" s="418"/>
      <c r="M8" s="375"/>
      <c r="N8" s="600">
        <f>Cover!$E$10</f>
        <v>0</v>
      </c>
      <c r="O8" s="601"/>
      <c r="P8" s="601"/>
      <c r="Q8" s="601"/>
      <c r="R8" s="601"/>
      <c r="S8" s="601"/>
      <c r="T8" s="601"/>
      <c r="U8" s="601"/>
      <c r="V8" s="601"/>
      <c r="W8" s="602"/>
      <c r="X8" s="453"/>
      <c r="Y8" s="365"/>
      <c r="Z8" s="361"/>
      <c r="AA8" s="365"/>
      <c r="AB8" s="432"/>
    </row>
    <row r="9" spans="1:28" s="366" customFormat="1" ht="6.6" customHeight="1">
      <c r="A9" s="357"/>
      <c r="B9" s="376"/>
      <c r="C9" s="377"/>
      <c r="D9" s="378"/>
      <c r="E9" s="379"/>
      <c r="F9" s="377"/>
      <c r="G9" s="376"/>
      <c r="H9" s="378"/>
      <c r="I9" s="364"/>
      <c r="J9" s="373"/>
      <c r="K9" s="373"/>
      <c r="L9" s="373"/>
      <c r="M9" s="380"/>
      <c r="N9" s="364"/>
      <c r="O9" s="364"/>
      <c r="P9" s="364"/>
      <c r="Q9" s="364"/>
      <c r="R9" s="364"/>
      <c r="S9" s="364"/>
      <c r="T9" s="364"/>
      <c r="U9" s="364"/>
      <c r="V9" s="364"/>
      <c r="W9" s="364"/>
      <c r="X9" s="453"/>
      <c r="Y9" s="365"/>
      <c r="Z9" s="361"/>
      <c r="AA9" s="365"/>
      <c r="AB9" s="432"/>
    </row>
    <row r="10" spans="1:28" s="366" customFormat="1" ht="25.5" customHeight="1">
      <c r="A10" s="357"/>
      <c r="B10" s="603" t="s">
        <v>355</v>
      </c>
      <c r="C10" s="603"/>
      <c r="D10" s="603"/>
      <c r="E10" s="603"/>
      <c r="F10" s="603"/>
      <c r="G10" s="603"/>
      <c r="H10" s="603"/>
      <c r="I10" s="603"/>
      <c r="J10" s="603"/>
      <c r="K10" s="603"/>
      <c r="L10" s="603"/>
      <c r="M10" s="603"/>
      <c r="N10" s="603"/>
      <c r="O10" s="603"/>
      <c r="P10" s="603"/>
      <c r="Q10" s="603"/>
      <c r="R10" s="603"/>
      <c r="S10" s="603"/>
      <c r="T10" s="603"/>
      <c r="U10" s="603"/>
      <c r="V10" s="603"/>
      <c r="W10" s="603"/>
      <c r="X10" s="454"/>
      <c r="Y10" s="381"/>
      <c r="Z10" s="361"/>
      <c r="AA10" s="365"/>
      <c r="AB10" s="432"/>
    </row>
    <row r="11" spans="1:28" s="366" customFormat="1" ht="7.5" customHeight="1">
      <c r="A11" s="357"/>
      <c r="B11" s="364"/>
      <c r="C11" s="364"/>
      <c r="D11" s="364"/>
      <c r="E11" s="364"/>
      <c r="F11" s="364"/>
      <c r="G11" s="368"/>
      <c r="H11" s="364"/>
      <c r="I11" s="382"/>
      <c r="J11" s="382"/>
      <c r="K11" s="382"/>
      <c r="L11" s="382"/>
      <c r="M11" s="382"/>
      <c r="N11" s="364"/>
      <c r="O11" s="364"/>
      <c r="P11" s="364"/>
      <c r="Q11" s="364"/>
      <c r="R11" s="364"/>
      <c r="S11" s="364"/>
      <c r="T11" s="364"/>
      <c r="U11" s="364"/>
      <c r="V11" s="364"/>
      <c r="W11" s="364"/>
      <c r="X11" s="453"/>
      <c r="Y11" s="365"/>
      <c r="Z11" s="361"/>
      <c r="AA11" s="365"/>
      <c r="AB11" s="432"/>
    </row>
    <row r="12" spans="1:28" s="366" customFormat="1" ht="7.5" customHeight="1">
      <c r="A12" s="357"/>
      <c r="B12" s="364"/>
      <c r="C12" s="364"/>
      <c r="D12" s="364"/>
      <c r="E12" s="364"/>
      <c r="F12" s="364"/>
      <c r="G12" s="368"/>
      <c r="H12" s="364"/>
      <c r="I12" s="382"/>
      <c r="J12" s="382"/>
      <c r="K12" s="382"/>
      <c r="L12" s="382"/>
      <c r="M12" s="382"/>
      <c r="N12" s="364"/>
      <c r="O12" s="364"/>
      <c r="P12" s="364"/>
      <c r="Q12" s="364"/>
      <c r="R12" s="364"/>
      <c r="S12" s="364"/>
      <c r="T12" s="364"/>
      <c r="U12" s="364"/>
      <c r="V12" s="364"/>
      <c r="W12" s="364"/>
      <c r="X12" s="453"/>
      <c r="Y12" s="365"/>
      <c r="Z12" s="361"/>
      <c r="AA12" s="365"/>
      <c r="AB12" s="432"/>
    </row>
    <row r="13" spans="1:28" s="366" customFormat="1" ht="42.75" customHeight="1">
      <c r="A13" s="357"/>
      <c r="B13" s="364"/>
      <c r="C13" s="364"/>
      <c r="D13" s="364"/>
      <c r="E13" s="364"/>
      <c r="F13" s="364"/>
      <c r="G13" s="368"/>
      <c r="H13" s="364"/>
      <c r="I13" s="382"/>
      <c r="J13" s="382"/>
      <c r="K13" s="300" t="s">
        <v>356</v>
      </c>
      <c r="L13" s="382"/>
      <c r="M13" s="382"/>
      <c r="N13" s="364"/>
      <c r="O13" s="364"/>
      <c r="P13" s="364"/>
      <c r="Q13" s="364"/>
      <c r="R13" s="364"/>
      <c r="S13" s="364"/>
      <c r="T13" s="300" t="s">
        <v>357</v>
      </c>
      <c r="U13" s="364"/>
      <c r="V13" s="364"/>
      <c r="W13" s="364"/>
      <c r="X13" s="453"/>
      <c r="Y13" s="365"/>
      <c r="Z13" s="361"/>
      <c r="AA13" s="365"/>
      <c r="AB13" s="432"/>
    </row>
    <row r="14" spans="1:28" s="366" customFormat="1" ht="7.5" customHeight="1">
      <c r="A14" s="357"/>
      <c r="B14" s="364"/>
      <c r="C14" s="364"/>
      <c r="D14" s="364"/>
      <c r="E14" s="364"/>
      <c r="F14" s="364"/>
      <c r="G14" s="368"/>
      <c r="H14" s="364"/>
      <c r="I14" s="382"/>
      <c r="J14" s="382"/>
      <c r="K14" s="382"/>
      <c r="L14" s="382"/>
      <c r="M14" s="382"/>
      <c r="N14" s="364"/>
      <c r="O14" s="364"/>
      <c r="P14" s="364"/>
      <c r="Q14" s="364"/>
      <c r="R14" s="364"/>
      <c r="S14" s="364"/>
      <c r="T14" s="364"/>
      <c r="U14" s="364"/>
      <c r="V14" s="364"/>
      <c r="W14" s="364"/>
      <c r="X14" s="453"/>
      <c r="Y14" s="365"/>
      <c r="Z14" s="361"/>
      <c r="AA14" s="365"/>
      <c r="AB14" s="432"/>
    </row>
    <row r="15" spans="1:28" ht="57.95" customHeight="1">
      <c r="B15" s="364"/>
      <c r="C15" s="364"/>
      <c r="D15" s="364"/>
      <c r="E15" s="364"/>
      <c r="F15" s="364"/>
      <c r="G15" s="368"/>
      <c r="H15" s="364"/>
      <c r="I15" s="608" t="s">
        <v>168</v>
      </c>
      <c r="J15" s="383"/>
      <c r="K15" s="609" t="s">
        <v>358</v>
      </c>
      <c r="L15" s="610"/>
      <c r="M15" s="608" t="s">
        <v>359</v>
      </c>
      <c r="N15" s="608" t="s">
        <v>360</v>
      </c>
      <c r="O15" s="608" t="s">
        <v>361</v>
      </c>
      <c r="P15" s="608" t="s">
        <v>362</v>
      </c>
      <c r="Q15" s="608" t="s">
        <v>363</v>
      </c>
      <c r="R15" s="608" t="s">
        <v>229</v>
      </c>
      <c r="S15" s="364"/>
      <c r="T15" s="608" t="s">
        <v>364</v>
      </c>
      <c r="U15" s="608" t="s">
        <v>365</v>
      </c>
      <c r="V15" s="608" t="s">
        <v>366</v>
      </c>
      <c r="W15" s="608" t="s">
        <v>229</v>
      </c>
      <c r="Z15" s="361"/>
      <c r="AA15" s="360"/>
      <c r="AB15" s="431"/>
    </row>
    <row r="16" spans="1:28" ht="17.25" customHeight="1">
      <c r="B16" s="364"/>
      <c r="C16" s="364"/>
      <c r="D16" s="364"/>
      <c r="E16" s="364"/>
      <c r="F16" s="364"/>
      <c r="G16" s="368"/>
      <c r="H16" s="364"/>
      <c r="I16" s="608"/>
      <c r="J16" s="385"/>
      <c r="K16" s="417" t="s">
        <v>367</v>
      </c>
      <c r="L16" s="417" t="s">
        <v>368</v>
      </c>
      <c r="M16" s="608"/>
      <c r="N16" s="608"/>
      <c r="O16" s="608"/>
      <c r="P16" s="608"/>
      <c r="Q16" s="608"/>
      <c r="R16" s="608"/>
      <c r="S16" s="364"/>
      <c r="T16" s="608"/>
      <c r="U16" s="608"/>
      <c r="V16" s="608"/>
      <c r="W16" s="608"/>
      <c r="X16" s="455"/>
      <c r="Y16" s="387"/>
      <c r="Z16" s="361"/>
      <c r="AA16" s="360"/>
      <c r="AB16" s="431"/>
    </row>
    <row r="17" spans="1:28" ht="17.25" customHeight="1">
      <c r="B17" s="364"/>
      <c r="C17" s="364"/>
      <c r="D17" s="364"/>
      <c r="E17" s="364"/>
      <c r="F17" s="364"/>
      <c r="G17" s="368"/>
      <c r="H17" s="364"/>
      <c r="I17" s="364"/>
      <c r="J17" s="364"/>
      <c r="K17" s="364"/>
      <c r="L17" s="364"/>
      <c r="M17" s="364"/>
      <c r="N17" s="364"/>
      <c r="O17" s="364"/>
      <c r="P17" s="364"/>
      <c r="Q17" s="364"/>
      <c r="R17" s="364"/>
      <c r="S17" s="364"/>
      <c r="T17" s="364"/>
      <c r="U17" s="364"/>
      <c r="V17" s="364"/>
      <c r="W17" s="364"/>
      <c r="Z17" s="361"/>
      <c r="AA17" s="360"/>
      <c r="AB17" s="431"/>
    </row>
    <row r="18" spans="1:28" ht="17.25" customHeight="1">
      <c r="B18" s="294">
        <v>4</v>
      </c>
      <c r="C18" s="388" t="s">
        <v>273</v>
      </c>
      <c r="D18" s="368"/>
      <c r="E18" s="368"/>
      <c r="F18" s="368"/>
      <c r="G18" s="368"/>
      <c r="H18" s="368"/>
      <c r="I18" s="396">
        <f>SUM(K18:R18)</f>
        <v>0</v>
      </c>
      <c r="J18" s="382"/>
      <c r="K18" s="396">
        <f t="shared" ref="K18:R18" si="0">SUM(K22,K26,K28,K52,K59,K61)</f>
        <v>0</v>
      </c>
      <c r="L18" s="396">
        <f t="shared" si="0"/>
        <v>0</v>
      </c>
      <c r="M18" s="396">
        <f t="shared" si="0"/>
        <v>0</v>
      </c>
      <c r="N18" s="396">
        <f t="shared" si="0"/>
        <v>0</v>
      </c>
      <c r="O18" s="396">
        <f t="shared" si="0"/>
        <v>0</v>
      </c>
      <c r="P18" s="396">
        <f t="shared" si="0"/>
        <v>0</v>
      </c>
      <c r="Q18" s="396">
        <f t="shared" si="0"/>
        <v>0</v>
      </c>
      <c r="R18" s="396">
        <f t="shared" si="0"/>
        <v>0</v>
      </c>
      <c r="S18" s="364"/>
      <c r="T18" s="396">
        <f>SUM(T22,T26,T28,T52,T59,T61)</f>
        <v>0</v>
      </c>
      <c r="U18" s="396">
        <f>SUM(U22,U26,U28,U52,U59,U61)</f>
        <v>0</v>
      </c>
      <c r="V18" s="396">
        <f>SUM(V22,V26,V28,V52,V59,V61)</f>
        <v>0</v>
      </c>
      <c r="W18" s="396">
        <f>SUM(W22,W26,W28,W52,W59,W61)</f>
        <v>0</v>
      </c>
      <c r="Y18" s="457" t="s">
        <v>175</v>
      </c>
      <c r="Z18" s="361">
        <f>'3 Asset quality'!N26</f>
        <v>0</v>
      </c>
      <c r="AA18" s="458">
        <f>IF(I18&lt;&gt;0,I18-Z18,0)</f>
        <v>0</v>
      </c>
      <c r="AB18" s="459">
        <f>SUM(T18:W18)-SUM(K18:R18)</f>
        <v>0</v>
      </c>
    </row>
    <row r="19" spans="1:28" ht="17.100000000000001" customHeight="1">
      <c r="A19" s="294"/>
      <c r="B19" s="393"/>
      <c r="C19" s="390"/>
      <c r="D19" s="390"/>
      <c r="E19" s="364"/>
      <c r="F19" s="364"/>
      <c r="G19" s="368"/>
      <c r="H19" s="364"/>
      <c r="I19" s="368"/>
      <c r="J19" s="368"/>
      <c r="K19" s="368"/>
      <c r="L19" s="368"/>
      <c r="M19" s="368"/>
      <c r="N19" s="368"/>
      <c r="O19" s="368"/>
      <c r="P19" s="368"/>
      <c r="Q19" s="368"/>
      <c r="R19" s="368"/>
      <c r="S19" s="364"/>
      <c r="T19" s="368"/>
      <c r="U19" s="368"/>
      <c r="V19" s="368"/>
      <c r="W19" s="368"/>
      <c r="Z19" s="361"/>
      <c r="AA19" s="458"/>
      <c r="AB19" s="460"/>
    </row>
    <row r="20" spans="1:28" ht="17.100000000000001" customHeight="1">
      <c r="A20" s="294"/>
      <c r="B20" s="393"/>
      <c r="C20" s="393" t="s">
        <v>369</v>
      </c>
      <c r="D20" s="390"/>
      <c r="E20" s="364"/>
      <c r="F20" s="364"/>
      <c r="G20" s="368"/>
      <c r="H20" s="364"/>
      <c r="I20" s="423">
        <f>SUM(K20:R20)</f>
        <v>0</v>
      </c>
      <c r="J20" s="368"/>
      <c r="K20" s="424"/>
      <c r="L20" s="424"/>
      <c r="M20" s="424"/>
      <c r="N20" s="424"/>
      <c r="O20" s="424"/>
      <c r="P20" s="424"/>
      <c r="Q20" s="424"/>
      <c r="R20" s="424"/>
      <c r="S20" s="425"/>
      <c r="T20" s="424"/>
      <c r="U20" s="424"/>
      <c r="V20" s="424"/>
      <c r="W20" s="424"/>
      <c r="Z20" s="361"/>
      <c r="AA20" s="458"/>
      <c r="AB20" s="459">
        <f>SUM(T20:W20)-SUM(K20:R20)</f>
        <v>0</v>
      </c>
    </row>
    <row r="21" spans="1:28" ht="17.100000000000001" customHeight="1">
      <c r="A21" s="294"/>
      <c r="B21" s="393"/>
      <c r="C21" s="390"/>
      <c r="D21" s="390"/>
      <c r="E21" s="364"/>
      <c r="F21" s="364"/>
      <c r="G21" s="368"/>
      <c r="H21" s="364"/>
      <c r="I21" s="368"/>
      <c r="J21" s="368"/>
      <c r="K21" s="368"/>
      <c r="L21" s="368"/>
      <c r="M21" s="368"/>
      <c r="N21" s="368"/>
      <c r="O21" s="368"/>
      <c r="P21" s="368"/>
      <c r="Q21" s="368"/>
      <c r="R21" s="368"/>
      <c r="S21" s="364"/>
      <c r="T21" s="368"/>
      <c r="U21" s="368"/>
      <c r="V21" s="368"/>
      <c r="W21" s="368"/>
      <c r="Z21" s="361"/>
      <c r="AA21" s="458"/>
      <c r="AB21" s="459"/>
    </row>
    <row r="22" spans="1:28" ht="17.25" customHeight="1">
      <c r="A22" s="294"/>
      <c r="B22" s="393"/>
      <c r="C22" s="372" t="s">
        <v>370</v>
      </c>
      <c r="D22" s="390"/>
      <c r="E22" s="364"/>
      <c r="F22" s="364"/>
      <c r="G22" s="368"/>
      <c r="H22" s="364"/>
      <c r="I22" s="396">
        <f t="shared" ref="I22:I24" si="1">SUM(K22:R22)</f>
        <v>0</v>
      </c>
      <c r="J22" s="382"/>
      <c r="K22" s="396">
        <f>SUM(K23:K24)</f>
        <v>0</v>
      </c>
      <c r="L22" s="396">
        <f t="shared" ref="L22:R22" si="2">SUM(L23:L24)</f>
        <v>0</v>
      </c>
      <c r="M22" s="396">
        <f t="shared" si="2"/>
        <v>0</v>
      </c>
      <c r="N22" s="396">
        <f t="shared" si="2"/>
        <v>0</v>
      </c>
      <c r="O22" s="396">
        <f t="shared" si="2"/>
        <v>0</v>
      </c>
      <c r="P22" s="396">
        <f t="shared" si="2"/>
        <v>0</v>
      </c>
      <c r="Q22" s="396">
        <f t="shared" si="2"/>
        <v>0</v>
      </c>
      <c r="R22" s="396">
        <f t="shared" si="2"/>
        <v>0</v>
      </c>
      <c r="S22" s="364"/>
      <c r="T22" s="396">
        <f t="shared" ref="T22" si="3">SUM(T23:T24)</f>
        <v>0</v>
      </c>
      <c r="U22" s="396">
        <f t="shared" ref="U22" si="4">SUM(U23:U24)</f>
        <v>0</v>
      </c>
      <c r="V22" s="396">
        <f t="shared" ref="V22" si="5">SUM(V23:V24)</f>
        <v>0</v>
      </c>
      <c r="W22" s="396">
        <f t="shared" ref="W22" si="6">SUM(W23:W24)</f>
        <v>0</v>
      </c>
      <c r="Z22" s="433"/>
      <c r="AA22" s="460"/>
      <c r="AB22" s="459">
        <f t="shared" ref="AB22:AB61" si="7">SUM(T22:W22)-SUM(K22:R22)</f>
        <v>0</v>
      </c>
    </row>
    <row r="23" spans="1:28" ht="17.25" customHeight="1">
      <c r="A23" s="294"/>
      <c r="B23" s="372"/>
      <c r="C23" s="401"/>
      <c r="D23" s="403" t="s">
        <v>345</v>
      </c>
      <c r="E23" s="400"/>
      <c r="F23" s="364"/>
      <c r="G23" s="368"/>
      <c r="H23" s="364"/>
      <c r="I23" s="396">
        <f t="shared" si="1"/>
        <v>0</v>
      </c>
      <c r="J23" s="382"/>
      <c r="K23" s="398"/>
      <c r="L23" s="430"/>
      <c r="M23" s="398"/>
      <c r="N23" s="398"/>
      <c r="O23" s="398"/>
      <c r="P23" s="398"/>
      <c r="Q23" s="398"/>
      <c r="R23" s="398"/>
      <c r="S23" s="364"/>
      <c r="T23" s="398"/>
      <c r="U23" s="398"/>
      <c r="V23" s="398"/>
      <c r="W23" s="398"/>
      <c r="X23" s="456"/>
      <c r="Y23" s="457" t="s">
        <v>175</v>
      </c>
      <c r="Z23" s="361">
        <f>'3 Asset quality'!N28</f>
        <v>0</v>
      </c>
      <c r="AA23" s="458">
        <f t="shared" ref="AA23:AA24" si="8">IF(I23&lt;&gt;0,I23-Z23,0)</f>
        <v>0</v>
      </c>
      <c r="AB23" s="459">
        <f t="shared" si="7"/>
        <v>0</v>
      </c>
    </row>
    <row r="24" spans="1:28" ht="17.25" customHeight="1">
      <c r="A24" s="294"/>
      <c r="B24" s="372"/>
      <c r="C24" s="401"/>
      <c r="D24" s="403" t="s">
        <v>346</v>
      </c>
      <c r="E24" s="400"/>
      <c r="F24" s="364"/>
      <c r="G24" s="368"/>
      <c r="H24" s="364"/>
      <c r="I24" s="396">
        <f t="shared" si="1"/>
        <v>0</v>
      </c>
      <c r="J24" s="382"/>
      <c r="K24" s="398"/>
      <c r="L24" s="430"/>
      <c r="M24" s="398"/>
      <c r="N24" s="398"/>
      <c r="O24" s="398"/>
      <c r="P24" s="398"/>
      <c r="Q24" s="398"/>
      <c r="R24" s="398"/>
      <c r="S24" s="364"/>
      <c r="T24" s="398"/>
      <c r="U24" s="398"/>
      <c r="V24" s="398"/>
      <c r="W24" s="398"/>
      <c r="X24" s="456"/>
      <c r="Y24" s="457" t="s">
        <v>175</v>
      </c>
      <c r="Z24" s="361">
        <f>'3 Asset quality'!N32</f>
        <v>0</v>
      </c>
      <c r="AA24" s="458">
        <f t="shared" si="8"/>
        <v>0</v>
      </c>
      <c r="AB24" s="459">
        <f t="shared" si="7"/>
        <v>0</v>
      </c>
    </row>
    <row r="25" spans="1:28" ht="17.25" customHeight="1">
      <c r="A25" s="294"/>
      <c r="B25" s="393"/>
      <c r="C25" s="394"/>
      <c r="D25" s="395"/>
      <c r="E25" s="368"/>
      <c r="F25" s="364"/>
      <c r="G25" s="368"/>
      <c r="H25" s="364"/>
      <c r="I25" s="364"/>
      <c r="J25" s="364"/>
      <c r="K25" s="364"/>
      <c r="L25" s="364"/>
      <c r="M25" s="364"/>
      <c r="N25" s="364"/>
      <c r="O25" s="364"/>
      <c r="P25" s="364"/>
      <c r="Q25" s="364"/>
      <c r="R25" s="364"/>
      <c r="S25" s="364"/>
      <c r="T25" s="364"/>
      <c r="U25" s="364"/>
      <c r="V25" s="364"/>
      <c r="W25" s="364"/>
      <c r="Z25" s="361"/>
      <c r="AA25" s="458"/>
      <c r="AB25" s="459"/>
    </row>
    <row r="26" spans="1:28" ht="17.25" customHeight="1">
      <c r="A26" s="294"/>
      <c r="B26" s="393"/>
      <c r="C26" s="372" t="s">
        <v>371</v>
      </c>
      <c r="D26" s="395"/>
      <c r="E26" s="368"/>
      <c r="F26" s="364"/>
      <c r="G26" s="368"/>
      <c r="H26" s="364"/>
      <c r="I26" s="396">
        <f>SUM(K26:R26)</f>
        <v>0</v>
      </c>
      <c r="J26" s="382"/>
      <c r="K26" s="398"/>
      <c r="L26" s="398"/>
      <c r="M26" s="398"/>
      <c r="N26" s="398"/>
      <c r="O26" s="398"/>
      <c r="P26" s="398"/>
      <c r="Q26" s="398"/>
      <c r="R26" s="398"/>
      <c r="S26" s="364"/>
      <c r="T26" s="398"/>
      <c r="U26" s="398"/>
      <c r="V26" s="398"/>
      <c r="W26" s="398"/>
      <c r="Y26" s="457" t="s">
        <v>175</v>
      </c>
      <c r="Z26" s="361">
        <f>'3 Asset quality'!N106</f>
        <v>0</v>
      </c>
      <c r="AA26" s="458">
        <f>IF(I26&lt;&gt;0,I26-Z26,0)</f>
        <v>0</v>
      </c>
      <c r="AB26" s="459">
        <f t="shared" si="7"/>
        <v>0</v>
      </c>
    </row>
    <row r="27" spans="1:28" ht="17.25" customHeight="1">
      <c r="A27" s="294"/>
      <c r="B27" s="393"/>
      <c r="C27" s="394"/>
      <c r="D27" s="395"/>
      <c r="E27" s="368"/>
      <c r="F27" s="364"/>
      <c r="G27" s="368"/>
      <c r="H27" s="364"/>
      <c r="I27" s="364"/>
      <c r="J27" s="364"/>
      <c r="K27" s="364"/>
      <c r="L27" s="364"/>
      <c r="M27" s="364"/>
      <c r="N27" s="364"/>
      <c r="O27" s="364"/>
      <c r="P27" s="364"/>
      <c r="Q27" s="364"/>
      <c r="R27" s="364"/>
      <c r="S27" s="364"/>
      <c r="T27" s="364"/>
      <c r="U27" s="364"/>
      <c r="V27" s="364"/>
      <c r="W27" s="364"/>
      <c r="Z27" s="361"/>
      <c r="AA27" s="458"/>
      <c r="AB27" s="459"/>
    </row>
    <row r="28" spans="1:28" ht="17.25" customHeight="1">
      <c r="A28" s="294"/>
      <c r="B28" s="372"/>
      <c r="C28" s="372" t="s">
        <v>372</v>
      </c>
      <c r="D28" s="395"/>
      <c r="E28" s="368"/>
      <c r="F28" s="364"/>
      <c r="G28" s="368"/>
      <c r="H28" s="364"/>
      <c r="I28" s="396">
        <f>SUM(K28:R28)</f>
        <v>0</v>
      </c>
      <c r="J28" s="382"/>
      <c r="K28" s="396">
        <f t="shared" ref="K28:R28" si="9">SUM(K30,K47)</f>
        <v>0</v>
      </c>
      <c r="L28" s="396">
        <f t="shared" si="9"/>
        <v>0</v>
      </c>
      <c r="M28" s="396">
        <f t="shared" si="9"/>
        <v>0</v>
      </c>
      <c r="N28" s="396">
        <f t="shared" si="9"/>
        <v>0</v>
      </c>
      <c r="O28" s="396">
        <f t="shared" si="9"/>
        <v>0</v>
      </c>
      <c r="P28" s="396">
        <f t="shared" si="9"/>
        <v>0</v>
      </c>
      <c r="Q28" s="396">
        <f t="shared" si="9"/>
        <v>0</v>
      </c>
      <c r="R28" s="396">
        <f t="shared" si="9"/>
        <v>0</v>
      </c>
      <c r="S28" s="364"/>
      <c r="T28" s="396">
        <f>SUM(T30,T47)</f>
        <v>0</v>
      </c>
      <c r="U28" s="396">
        <f>SUM(U30,U47)</f>
        <v>0</v>
      </c>
      <c r="V28" s="396">
        <f>SUM(V30,V47)</f>
        <v>0</v>
      </c>
      <c r="W28" s="396">
        <f>SUM(W30,W47)</f>
        <v>0</v>
      </c>
      <c r="X28" s="456"/>
      <c r="Y28" s="457" t="s">
        <v>175</v>
      </c>
      <c r="Z28" s="361">
        <f>'3 Asset quality'!N49+'3 Asset quality'!N48+'3 Asset quality'!N36</f>
        <v>0</v>
      </c>
      <c r="AA28" s="458">
        <f>IF(I28&lt;&gt;0,I28-Z28,0)</f>
        <v>0</v>
      </c>
      <c r="AB28" s="459">
        <f t="shared" si="7"/>
        <v>0</v>
      </c>
    </row>
    <row r="29" spans="1:28" ht="17.25" customHeight="1">
      <c r="B29" s="364"/>
      <c r="C29" s="364"/>
      <c r="D29" s="364"/>
      <c r="E29" s="368"/>
      <c r="F29" s="368"/>
      <c r="G29" s="368"/>
      <c r="H29" s="364"/>
      <c r="I29" s="364"/>
      <c r="J29" s="364"/>
      <c r="K29" s="364"/>
      <c r="L29" s="364"/>
      <c r="M29" s="364"/>
      <c r="N29" s="364"/>
      <c r="O29" s="364"/>
      <c r="P29" s="364"/>
      <c r="Q29" s="364"/>
      <c r="R29" s="364"/>
      <c r="S29" s="364"/>
      <c r="T29" s="364"/>
      <c r="U29" s="364"/>
      <c r="V29" s="364"/>
      <c r="W29" s="364"/>
      <c r="Z29" s="361"/>
      <c r="AA29" s="458"/>
      <c r="AB29" s="459"/>
    </row>
    <row r="30" spans="1:28" ht="17.25" customHeight="1">
      <c r="A30" s="294"/>
      <c r="B30" s="401"/>
      <c r="C30" s="400"/>
      <c r="D30" s="414" t="s">
        <v>373</v>
      </c>
      <c r="E30" s="364"/>
      <c r="F30" s="364"/>
      <c r="G30" s="368"/>
      <c r="H30" s="364"/>
      <c r="I30" s="396">
        <f>SUM(K30:R30)</f>
        <v>0</v>
      </c>
      <c r="J30" s="382"/>
      <c r="K30" s="396">
        <f t="shared" ref="K30:R30" si="10">SUM(K32,K37,K42)</f>
        <v>0</v>
      </c>
      <c r="L30" s="396">
        <f t="shared" si="10"/>
        <v>0</v>
      </c>
      <c r="M30" s="396">
        <f t="shared" si="10"/>
        <v>0</v>
      </c>
      <c r="N30" s="396">
        <f t="shared" si="10"/>
        <v>0</v>
      </c>
      <c r="O30" s="396">
        <f t="shared" si="10"/>
        <v>0</v>
      </c>
      <c r="P30" s="396">
        <f t="shared" si="10"/>
        <v>0</v>
      </c>
      <c r="Q30" s="396">
        <f t="shared" si="10"/>
        <v>0</v>
      </c>
      <c r="R30" s="396">
        <f t="shared" si="10"/>
        <v>0</v>
      </c>
      <c r="S30" s="364"/>
      <c r="T30" s="396">
        <f>SUM(T32,T37,T42)</f>
        <v>0</v>
      </c>
      <c r="U30" s="396">
        <f>SUM(U32,U37,U42)</f>
        <v>0</v>
      </c>
      <c r="V30" s="396">
        <f>SUM(V32,V37,V42)</f>
        <v>0</v>
      </c>
      <c r="W30" s="396">
        <f>SUM(W32,W37,W42)</f>
        <v>0</v>
      </c>
      <c r="X30" s="456"/>
      <c r="Y30" s="457" t="s">
        <v>175</v>
      </c>
      <c r="Z30" s="361"/>
      <c r="AA30" s="458">
        <f>IF(I30&lt;&gt;0,I30-Z30,0)</f>
        <v>0</v>
      </c>
      <c r="AB30" s="459">
        <f t="shared" si="7"/>
        <v>0</v>
      </c>
    </row>
    <row r="31" spans="1:28" ht="17.25" customHeight="1">
      <c r="A31" s="294"/>
      <c r="B31" s="368"/>
      <c r="C31" s="402"/>
      <c r="D31" s="364"/>
      <c r="E31" s="364"/>
      <c r="F31" s="364"/>
      <c r="G31" s="364"/>
      <c r="H31" s="364"/>
      <c r="I31" s="364"/>
      <c r="J31" s="364"/>
      <c r="K31" s="364"/>
      <c r="L31" s="364"/>
      <c r="M31" s="364"/>
      <c r="N31" s="364"/>
      <c r="O31" s="364"/>
      <c r="P31" s="364"/>
      <c r="Q31" s="364"/>
      <c r="R31" s="364"/>
      <c r="S31" s="364"/>
      <c r="T31" s="364"/>
      <c r="U31" s="364"/>
      <c r="V31" s="364"/>
      <c r="W31" s="364"/>
      <c r="X31" s="456"/>
      <c r="Y31" s="173"/>
      <c r="Z31" s="361"/>
      <c r="AA31" s="458"/>
      <c r="AB31" s="459"/>
    </row>
    <row r="32" spans="1:28" ht="17.25" customHeight="1">
      <c r="A32" s="294"/>
      <c r="B32" s="368"/>
      <c r="C32" s="368"/>
      <c r="D32" s="364"/>
      <c r="E32" s="414" t="s">
        <v>374</v>
      </c>
      <c r="F32" s="414"/>
      <c r="G32" s="364"/>
      <c r="H32" s="364"/>
      <c r="I32" s="396">
        <f t="shared" ref="I32:I35" si="11">SUM(K32:R32)</f>
        <v>0</v>
      </c>
      <c r="J32" s="382"/>
      <c r="K32" s="396">
        <f t="shared" ref="K32:R32" si="12">SUM(K35:K35)</f>
        <v>0</v>
      </c>
      <c r="L32" s="396">
        <f t="shared" si="12"/>
        <v>0</v>
      </c>
      <c r="M32" s="396">
        <f t="shared" si="12"/>
        <v>0</v>
      </c>
      <c r="N32" s="396">
        <f t="shared" si="12"/>
        <v>0</v>
      </c>
      <c r="O32" s="396">
        <f t="shared" si="12"/>
        <v>0</v>
      </c>
      <c r="P32" s="396">
        <f t="shared" si="12"/>
        <v>0</v>
      </c>
      <c r="Q32" s="396">
        <f t="shared" si="12"/>
        <v>0</v>
      </c>
      <c r="R32" s="396">
        <f t="shared" si="12"/>
        <v>0</v>
      </c>
      <c r="S32" s="364"/>
      <c r="T32" s="396">
        <f>SUM(T35:T35)</f>
        <v>0</v>
      </c>
      <c r="U32" s="396">
        <f>SUM(U35:U35)</f>
        <v>0</v>
      </c>
      <c r="V32" s="396">
        <f>SUM(V35:V35)</f>
        <v>0</v>
      </c>
      <c r="W32" s="396">
        <f>SUM(W35:W35)</f>
        <v>0</v>
      </c>
      <c r="X32" s="456"/>
      <c r="Y32" s="457" t="s">
        <v>175</v>
      </c>
      <c r="Z32" s="361"/>
      <c r="AA32" s="458">
        <f t="shared" ref="AA32:AA52" si="13">IF(I32&lt;&gt;0,I32-Z32,0)</f>
        <v>0</v>
      </c>
      <c r="AB32" s="459">
        <f t="shared" si="7"/>
        <v>0</v>
      </c>
    </row>
    <row r="33" spans="1:28" ht="17.25" customHeight="1">
      <c r="A33" s="294"/>
      <c r="B33" s="368"/>
      <c r="C33" s="364"/>
      <c r="D33" s="364"/>
      <c r="E33" s="364" t="s">
        <v>274</v>
      </c>
      <c r="F33" s="364"/>
      <c r="G33" s="364"/>
      <c r="H33" s="364"/>
      <c r="I33" s="396">
        <f>SUM(K33:R33)</f>
        <v>0</v>
      </c>
      <c r="J33" s="382"/>
      <c r="K33" s="398"/>
      <c r="L33" s="398"/>
      <c r="M33" s="398"/>
      <c r="N33" s="398"/>
      <c r="O33" s="398"/>
      <c r="P33" s="398"/>
      <c r="Q33" s="398"/>
      <c r="R33" s="398"/>
      <c r="S33" s="364"/>
      <c r="T33" s="398"/>
      <c r="U33" s="398"/>
      <c r="V33" s="398"/>
      <c r="W33" s="398"/>
      <c r="Y33" s="457" t="s">
        <v>175</v>
      </c>
      <c r="Z33" s="361"/>
      <c r="AA33" s="458">
        <f>IF(I33&lt;&gt;0,I33-Z33,0)</f>
        <v>0</v>
      </c>
      <c r="AB33" s="459">
        <f t="shared" si="7"/>
        <v>0</v>
      </c>
    </row>
    <row r="34" spans="1:28" ht="17.25" customHeight="1">
      <c r="A34" s="294"/>
      <c r="B34" s="368"/>
      <c r="C34" s="364"/>
      <c r="D34" s="364"/>
      <c r="E34" s="364" t="s">
        <v>275</v>
      </c>
      <c r="F34" s="364"/>
      <c r="G34" s="364"/>
      <c r="H34" s="364"/>
      <c r="I34" s="396">
        <f>SUM(K34:R34)</f>
        <v>0</v>
      </c>
      <c r="J34" s="382"/>
      <c r="K34" s="398"/>
      <c r="L34" s="398"/>
      <c r="M34" s="398"/>
      <c r="N34" s="398"/>
      <c r="O34" s="398"/>
      <c r="P34" s="398"/>
      <c r="Q34" s="398"/>
      <c r="R34" s="398"/>
      <c r="S34" s="364"/>
      <c r="T34" s="398"/>
      <c r="U34" s="398"/>
      <c r="V34" s="398"/>
      <c r="W34" s="398"/>
      <c r="X34" s="456"/>
      <c r="Y34" s="457" t="s">
        <v>175</v>
      </c>
      <c r="Z34" s="361"/>
      <c r="AA34" s="458">
        <f>IF(I34&lt;&gt;0,I34-Z34,0)</f>
        <v>0</v>
      </c>
      <c r="AB34" s="459">
        <f t="shared" si="7"/>
        <v>0</v>
      </c>
    </row>
    <row r="35" spans="1:28" ht="17.25" customHeight="1">
      <c r="A35" s="294"/>
      <c r="B35" s="368"/>
      <c r="C35" s="364"/>
      <c r="D35" s="364"/>
      <c r="E35" s="364" t="s">
        <v>276</v>
      </c>
      <c r="F35" s="364"/>
      <c r="G35" s="364"/>
      <c r="H35" s="364"/>
      <c r="I35" s="396">
        <f t="shared" si="11"/>
        <v>0</v>
      </c>
      <c r="J35" s="382"/>
      <c r="K35" s="398"/>
      <c r="L35" s="398"/>
      <c r="M35" s="398"/>
      <c r="N35" s="398"/>
      <c r="O35" s="398"/>
      <c r="P35" s="398"/>
      <c r="Q35" s="398"/>
      <c r="R35" s="398"/>
      <c r="S35" s="364"/>
      <c r="T35" s="398"/>
      <c r="U35" s="398"/>
      <c r="V35" s="398"/>
      <c r="W35" s="398"/>
      <c r="X35" s="456"/>
      <c r="Y35" s="457" t="s">
        <v>175</v>
      </c>
      <c r="Z35" s="361"/>
      <c r="AA35" s="458">
        <f t="shared" si="13"/>
        <v>0</v>
      </c>
      <c r="AB35" s="459">
        <f t="shared" si="7"/>
        <v>0</v>
      </c>
    </row>
    <row r="36" spans="1:28" ht="17.25" customHeight="1">
      <c r="A36" s="294"/>
      <c r="B36" s="368"/>
      <c r="C36" s="402"/>
      <c r="D36" s="364"/>
      <c r="E36" s="364"/>
      <c r="F36" s="364"/>
      <c r="G36" s="364"/>
      <c r="H36" s="364"/>
      <c r="I36" s="364"/>
      <c r="J36" s="364"/>
      <c r="K36" s="364"/>
      <c r="L36" s="364"/>
      <c r="M36" s="364"/>
      <c r="N36" s="364"/>
      <c r="O36" s="364"/>
      <c r="P36" s="364"/>
      <c r="Q36" s="364"/>
      <c r="R36" s="364"/>
      <c r="S36" s="364"/>
      <c r="T36" s="364"/>
      <c r="U36" s="364"/>
      <c r="V36" s="364"/>
      <c r="W36" s="364"/>
      <c r="X36" s="456"/>
      <c r="Y36" s="173"/>
      <c r="Z36" s="361"/>
      <c r="AA36" s="458"/>
      <c r="AB36" s="459"/>
    </row>
    <row r="37" spans="1:28" ht="17.25" customHeight="1">
      <c r="A37" s="294"/>
      <c r="B37" s="368"/>
      <c r="C37" s="368"/>
      <c r="D37" s="364"/>
      <c r="E37" s="414" t="s">
        <v>375</v>
      </c>
      <c r="F37" s="414"/>
      <c r="G37" s="364"/>
      <c r="H37" s="364"/>
      <c r="I37" s="396">
        <f t="shared" ref="I37:I40" si="14">SUM(K37:R37)</f>
        <v>0</v>
      </c>
      <c r="J37" s="382"/>
      <c r="K37" s="396">
        <f t="shared" ref="K37:R37" si="15">SUM(K40:K40)</f>
        <v>0</v>
      </c>
      <c r="L37" s="396">
        <f t="shared" si="15"/>
        <v>0</v>
      </c>
      <c r="M37" s="396">
        <f t="shared" si="15"/>
        <v>0</v>
      </c>
      <c r="N37" s="396">
        <f t="shared" si="15"/>
        <v>0</v>
      </c>
      <c r="O37" s="396">
        <f t="shared" si="15"/>
        <v>0</v>
      </c>
      <c r="P37" s="396">
        <f t="shared" si="15"/>
        <v>0</v>
      </c>
      <c r="Q37" s="396">
        <f t="shared" si="15"/>
        <v>0</v>
      </c>
      <c r="R37" s="396">
        <f t="shared" si="15"/>
        <v>0</v>
      </c>
      <c r="S37" s="364"/>
      <c r="T37" s="396">
        <f>SUM(T40:T40)</f>
        <v>0</v>
      </c>
      <c r="U37" s="396">
        <f>SUM(U40:U40)</f>
        <v>0</v>
      </c>
      <c r="V37" s="396">
        <f>SUM(V40:V40)</f>
        <v>0</v>
      </c>
      <c r="W37" s="396">
        <f>SUM(W40:W40)</f>
        <v>0</v>
      </c>
      <c r="X37" s="456"/>
      <c r="Y37" s="457" t="s">
        <v>175</v>
      </c>
      <c r="Z37" s="361"/>
      <c r="AA37" s="458">
        <f t="shared" si="13"/>
        <v>0</v>
      </c>
      <c r="AB37" s="459">
        <f t="shared" si="7"/>
        <v>0</v>
      </c>
    </row>
    <row r="38" spans="1:28" ht="17.100000000000001" customHeight="1">
      <c r="A38" s="294"/>
      <c r="B38" s="368"/>
      <c r="C38" s="364"/>
      <c r="D38" s="364"/>
      <c r="E38" s="364" t="s">
        <v>274</v>
      </c>
      <c r="F38" s="364"/>
      <c r="G38" s="364"/>
      <c r="H38" s="364"/>
      <c r="I38" s="396">
        <f>SUM(K38:R38)</f>
        <v>0</v>
      </c>
      <c r="J38" s="382"/>
      <c r="K38" s="398"/>
      <c r="L38" s="398"/>
      <c r="M38" s="398"/>
      <c r="N38" s="398"/>
      <c r="O38" s="398"/>
      <c r="P38" s="398"/>
      <c r="Q38" s="398"/>
      <c r="R38" s="398"/>
      <c r="S38" s="364"/>
      <c r="T38" s="398"/>
      <c r="U38" s="398"/>
      <c r="V38" s="398"/>
      <c r="W38" s="398"/>
      <c r="X38" s="456"/>
      <c r="Y38" s="457" t="s">
        <v>175</v>
      </c>
      <c r="Z38" s="361"/>
      <c r="AA38" s="458">
        <f>IF(I38&lt;&gt;0,I38-Z38,0)</f>
        <v>0</v>
      </c>
      <c r="AB38" s="459">
        <f t="shared" si="7"/>
        <v>0</v>
      </c>
    </row>
    <row r="39" spans="1:28" ht="17.25" customHeight="1">
      <c r="A39" s="294"/>
      <c r="B39" s="368"/>
      <c r="C39" s="364"/>
      <c r="D39" s="364"/>
      <c r="E39" s="364" t="s">
        <v>275</v>
      </c>
      <c r="F39" s="364"/>
      <c r="G39" s="364"/>
      <c r="H39" s="364"/>
      <c r="I39" s="396">
        <f>SUM(K39:R39)</f>
        <v>0</v>
      </c>
      <c r="J39" s="382"/>
      <c r="K39" s="398"/>
      <c r="L39" s="398"/>
      <c r="M39" s="398"/>
      <c r="N39" s="398"/>
      <c r="O39" s="398"/>
      <c r="P39" s="398"/>
      <c r="Q39" s="398"/>
      <c r="R39" s="398"/>
      <c r="S39" s="364"/>
      <c r="T39" s="398"/>
      <c r="U39" s="398"/>
      <c r="V39" s="398"/>
      <c r="W39" s="398"/>
      <c r="X39" s="456"/>
      <c r="Y39" s="457" t="s">
        <v>175</v>
      </c>
      <c r="Z39" s="361"/>
      <c r="AA39" s="458">
        <f>IF(I39&lt;&gt;0,I39-Z39,0)</f>
        <v>0</v>
      </c>
      <c r="AB39" s="459">
        <f t="shared" si="7"/>
        <v>0</v>
      </c>
    </row>
    <row r="40" spans="1:28" ht="17.25" customHeight="1">
      <c r="A40" s="294"/>
      <c r="B40" s="368"/>
      <c r="C40" s="364"/>
      <c r="D40" s="364"/>
      <c r="E40" s="364" t="s">
        <v>276</v>
      </c>
      <c r="F40" s="364"/>
      <c r="G40" s="364"/>
      <c r="H40" s="364"/>
      <c r="I40" s="396">
        <f t="shared" si="14"/>
        <v>0</v>
      </c>
      <c r="J40" s="382"/>
      <c r="K40" s="398"/>
      <c r="L40" s="398"/>
      <c r="M40" s="398"/>
      <c r="N40" s="398"/>
      <c r="O40" s="398"/>
      <c r="P40" s="398"/>
      <c r="Q40" s="398"/>
      <c r="R40" s="398"/>
      <c r="S40" s="364"/>
      <c r="T40" s="398"/>
      <c r="U40" s="398"/>
      <c r="V40" s="398"/>
      <c r="W40" s="398"/>
      <c r="Y40" s="457" t="s">
        <v>175</v>
      </c>
      <c r="Z40" s="361"/>
      <c r="AA40" s="458">
        <f t="shared" si="13"/>
        <v>0</v>
      </c>
      <c r="AB40" s="459">
        <f t="shared" si="7"/>
        <v>0</v>
      </c>
    </row>
    <row r="41" spans="1:28" ht="17.25" customHeight="1">
      <c r="A41" s="294"/>
      <c r="B41" s="368"/>
      <c r="C41" s="364"/>
      <c r="D41" s="364"/>
      <c r="E41" s="364"/>
      <c r="F41" s="364"/>
      <c r="G41" s="364"/>
      <c r="H41" s="364"/>
      <c r="I41" s="364"/>
      <c r="J41" s="364"/>
      <c r="K41" s="364"/>
      <c r="L41" s="364"/>
      <c r="M41" s="364"/>
      <c r="N41" s="364"/>
      <c r="O41" s="364"/>
      <c r="P41" s="364"/>
      <c r="Q41" s="364"/>
      <c r="R41" s="364"/>
      <c r="S41" s="364"/>
      <c r="T41" s="364"/>
      <c r="U41" s="364"/>
      <c r="V41" s="364"/>
      <c r="W41" s="364"/>
      <c r="X41" s="456"/>
      <c r="Y41" s="173"/>
      <c r="Z41" s="361"/>
      <c r="AA41" s="458"/>
      <c r="AB41" s="459"/>
    </row>
    <row r="42" spans="1:28" ht="17.25" customHeight="1">
      <c r="B42" s="368"/>
      <c r="C42" s="368"/>
      <c r="D42" s="368"/>
      <c r="E42" s="414" t="s">
        <v>376</v>
      </c>
      <c r="F42" s="414"/>
      <c r="G42" s="368"/>
      <c r="H42" s="368"/>
      <c r="I42" s="396">
        <f t="shared" ref="I42:I45" si="16">SUM(K42:R42)</f>
        <v>0</v>
      </c>
      <c r="J42" s="382"/>
      <c r="K42" s="396">
        <f t="shared" ref="K42:R42" si="17">SUM(K45:K45)</f>
        <v>0</v>
      </c>
      <c r="L42" s="396">
        <f t="shared" si="17"/>
        <v>0</v>
      </c>
      <c r="M42" s="396">
        <f t="shared" si="17"/>
        <v>0</v>
      </c>
      <c r="N42" s="396">
        <f t="shared" si="17"/>
        <v>0</v>
      </c>
      <c r="O42" s="396">
        <f t="shared" si="17"/>
        <v>0</v>
      </c>
      <c r="P42" s="396">
        <f t="shared" si="17"/>
        <v>0</v>
      </c>
      <c r="Q42" s="396">
        <f t="shared" si="17"/>
        <v>0</v>
      </c>
      <c r="R42" s="396">
        <f t="shared" si="17"/>
        <v>0</v>
      </c>
      <c r="S42" s="364"/>
      <c r="T42" s="396">
        <f>SUM(T45:T45)</f>
        <v>0</v>
      </c>
      <c r="U42" s="396">
        <f>SUM(U45:U45)</f>
        <v>0</v>
      </c>
      <c r="V42" s="396">
        <f>SUM(V45:V45)</f>
        <v>0</v>
      </c>
      <c r="W42" s="396">
        <f>SUM(W45:W45)</f>
        <v>0</v>
      </c>
      <c r="X42" s="456"/>
      <c r="Y42" s="457" t="s">
        <v>175</v>
      </c>
      <c r="Z42" s="361"/>
      <c r="AA42" s="458">
        <f t="shared" si="13"/>
        <v>0</v>
      </c>
      <c r="AB42" s="459">
        <f t="shared" si="7"/>
        <v>0</v>
      </c>
    </row>
    <row r="43" spans="1:28" ht="17.100000000000001" customHeight="1">
      <c r="B43" s="368"/>
      <c r="C43" s="368"/>
      <c r="D43" s="368"/>
      <c r="E43" s="364" t="s">
        <v>274</v>
      </c>
      <c r="F43" s="364"/>
      <c r="G43" s="364"/>
      <c r="H43" s="368"/>
      <c r="I43" s="396">
        <f>SUM(K43:R43)</f>
        <v>0</v>
      </c>
      <c r="J43" s="382"/>
      <c r="K43" s="398"/>
      <c r="L43" s="398"/>
      <c r="M43" s="398"/>
      <c r="N43" s="398"/>
      <c r="O43" s="398"/>
      <c r="P43" s="398"/>
      <c r="Q43" s="398"/>
      <c r="R43" s="398"/>
      <c r="S43" s="364"/>
      <c r="T43" s="398"/>
      <c r="U43" s="398"/>
      <c r="V43" s="398"/>
      <c r="W43" s="398"/>
      <c r="X43" s="456"/>
      <c r="Y43" s="457" t="s">
        <v>175</v>
      </c>
      <c r="Z43" s="361"/>
      <c r="AA43" s="458">
        <f>IF(I43&lt;&gt;0,I43-Z43,0)</f>
        <v>0</v>
      </c>
      <c r="AB43" s="459">
        <f t="shared" si="7"/>
        <v>0</v>
      </c>
    </row>
    <row r="44" spans="1:28" ht="17.25" customHeight="1">
      <c r="B44" s="368"/>
      <c r="C44" s="368"/>
      <c r="D44" s="368"/>
      <c r="E44" s="364" t="s">
        <v>275</v>
      </c>
      <c r="F44" s="364"/>
      <c r="G44" s="364"/>
      <c r="H44" s="368"/>
      <c r="I44" s="396">
        <f>SUM(K44:R44)</f>
        <v>0</v>
      </c>
      <c r="J44" s="382"/>
      <c r="K44" s="398"/>
      <c r="L44" s="398"/>
      <c r="M44" s="398"/>
      <c r="N44" s="398"/>
      <c r="O44" s="398"/>
      <c r="P44" s="398"/>
      <c r="Q44" s="398"/>
      <c r="R44" s="398"/>
      <c r="S44" s="364"/>
      <c r="T44" s="398"/>
      <c r="U44" s="398"/>
      <c r="V44" s="398"/>
      <c r="W44" s="398"/>
      <c r="X44" s="456"/>
      <c r="Y44" s="457" t="s">
        <v>175</v>
      </c>
      <c r="Z44" s="361"/>
      <c r="AA44" s="458">
        <f>IF(I44&lt;&gt;0,I44-Z44,0)</f>
        <v>0</v>
      </c>
      <c r="AB44" s="459">
        <f t="shared" si="7"/>
        <v>0</v>
      </c>
    </row>
    <row r="45" spans="1:28" ht="17.25" customHeight="1">
      <c r="B45" s="368"/>
      <c r="C45" s="368"/>
      <c r="D45" s="368"/>
      <c r="E45" s="364" t="s">
        <v>276</v>
      </c>
      <c r="F45" s="364"/>
      <c r="G45" s="364"/>
      <c r="H45" s="368"/>
      <c r="I45" s="396">
        <f t="shared" si="16"/>
        <v>0</v>
      </c>
      <c r="J45" s="382"/>
      <c r="K45" s="398"/>
      <c r="L45" s="398"/>
      <c r="M45" s="398"/>
      <c r="N45" s="398"/>
      <c r="O45" s="398"/>
      <c r="P45" s="398"/>
      <c r="Q45" s="398"/>
      <c r="R45" s="398"/>
      <c r="S45" s="364"/>
      <c r="T45" s="398"/>
      <c r="U45" s="398"/>
      <c r="V45" s="398"/>
      <c r="W45" s="398"/>
      <c r="X45" s="456"/>
      <c r="Y45" s="457" t="s">
        <v>175</v>
      </c>
      <c r="Z45" s="361"/>
      <c r="AA45" s="458">
        <f t="shared" si="13"/>
        <v>0</v>
      </c>
      <c r="AB45" s="459">
        <f t="shared" si="7"/>
        <v>0</v>
      </c>
    </row>
    <row r="46" spans="1:28" ht="17.25" customHeight="1">
      <c r="B46" s="368"/>
      <c r="C46" s="368"/>
      <c r="D46" s="368"/>
      <c r="E46" s="368"/>
      <c r="F46" s="368"/>
      <c r="G46" s="368"/>
      <c r="H46" s="368"/>
      <c r="I46" s="368"/>
      <c r="J46" s="368"/>
      <c r="K46" s="368"/>
      <c r="L46" s="368"/>
      <c r="M46" s="368"/>
      <c r="N46" s="368"/>
      <c r="O46" s="368"/>
      <c r="P46" s="368"/>
      <c r="Q46" s="368"/>
      <c r="R46" s="368"/>
      <c r="S46" s="364"/>
      <c r="T46" s="368"/>
      <c r="U46" s="368"/>
      <c r="V46" s="368"/>
      <c r="W46" s="368"/>
      <c r="X46" s="456"/>
      <c r="Y46" s="173"/>
      <c r="Z46" s="361"/>
      <c r="AA46" s="458"/>
      <c r="AB46" s="459"/>
    </row>
    <row r="47" spans="1:28" ht="17.25" customHeight="1">
      <c r="A47" s="294"/>
      <c r="B47" s="368"/>
      <c r="C47" s="368"/>
      <c r="D47" s="414" t="s">
        <v>377</v>
      </c>
      <c r="E47" s="368"/>
      <c r="F47" s="414"/>
      <c r="G47" s="364"/>
      <c r="H47" s="364"/>
      <c r="I47" s="396">
        <f t="shared" ref="I47:I50" si="18">SUM(K47:R47)</f>
        <v>0</v>
      </c>
      <c r="J47" s="382"/>
      <c r="K47" s="396">
        <f t="shared" ref="K47:R47" si="19">SUM(K50:K50)</f>
        <v>0</v>
      </c>
      <c r="L47" s="396">
        <f t="shared" si="19"/>
        <v>0</v>
      </c>
      <c r="M47" s="396">
        <f t="shared" si="19"/>
        <v>0</v>
      </c>
      <c r="N47" s="396">
        <f t="shared" si="19"/>
        <v>0</v>
      </c>
      <c r="O47" s="396">
        <f t="shared" si="19"/>
        <v>0</v>
      </c>
      <c r="P47" s="396">
        <f t="shared" si="19"/>
        <v>0</v>
      </c>
      <c r="Q47" s="396">
        <f t="shared" si="19"/>
        <v>0</v>
      </c>
      <c r="R47" s="396">
        <f t="shared" si="19"/>
        <v>0</v>
      </c>
      <c r="S47" s="364"/>
      <c r="T47" s="396">
        <f>SUM(T50:T50)</f>
        <v>0</v>
      </c>
      <c r="U47" s="396">
        <f>SUM(U50:U50)</f>
        <v>0</v>
      </c>
      <c r="V47" s="396">
        <f>SUM(V50:V50)</f>
        <v>0</v>
      </c>
      <c r="W47" s="396">
        <f>SUM(W50:W50)</f>
        <v>0</v>
      </c>
      <c r="X47" s="456"/>
      <c r="Y47" s="457" t="s">
        <v>175</v>
      </c>
      <c r="Z47" s="361"/>
      <c r="AA47" s="458">
        <f t="shared" si="13"/>
        <v>0</v>
      </c>
      <c r="AB47" s="459">
        <f t="shared" si="7"/>
        <v>0</v>
      </c>
    </row>
    <row r="48" spans="1:28" ht="17.25" customHeight="1">
      <c r="A48" s="294"/>
      <c r="B48" s="368"/>
      <c r="C48" s="364"/>
      <c r="D48" s="364" t="s">
        <v>274</v>
      </c>
      <c r="E48" s="368"/>
      <c r="F48" s="414"/>
      <c r="G48" s="364"/>
      <c r="H48" s="364"/>
      <c r="I48" s="396">
        <f>SUM(K48:R48)</f>
        <v>0</v>
      </c>
      <c r="J48" s="382"/>
      <c r="K48" s="398"/>
      <c r="L48" s="398"/>
      <c r="M48" s="398"/>
      <c r="N48" s="398"/>
      <c r="O48" s="398"/>
      <c r="P48" s="398"/>
      <c r="Q48" s="398"/>
      <c r="R48" s="398"/>
      <c r="S48" s="364"/>
      <c r="T48" s="398"/>
      <c r="U48" s="398"/>
      <c r="V48" s="398"/>
      <c r="W48" s="398"/>
      <c r="Y48" s="457" t="s">
        <v>175</v>
      </c>
      <c r="Z48" s="361"/>
      <c r="AA48" s="458">
        <f>IF(I48&lt;&gt;0,I48-Z48,0)</f>
        <v>0</v>
      </c>
      <c r="AB48" s="459">
        <f t="shared" si="7"/>
        <v>0</v>
      </c>
    </row>
    <row r="49" spans="1:28" ht="17.25" customHeight="1">
      <c r="A49" s="294"/>
      <c r="B49" s="368"/>
      <c r="C49" s="364"/>
      <c r="D49" s="364" t="s">
        <v>275</v>
      </c>
      <c r="E49" s="368"/>
      <c r="F49" s="414"/>
      <c r="G49" s="364"/>
      <c r="H49" s="364"/>
      <c r="I49" s="396">
        <f>SUM(K49:R49)</f>
        <v>0</v>
      </c>
      <c r="J49" s="382"/>
      <c r="K49" s="398"/>
      <c r="L49" s="398"/>
      <c r="M49" s="398"/>
      <c r="N49" s="398"/>
      <c r="O49" s="398"/>
      <c r="P49" s="398"/>
      <c r="Q49" s="398"/>
      <c r="R49" s="398"/>
      <c r="S49" s="364"/>
      <c r="T49" s="398"/>
      <c r="U49" s="398"/>
      <c r="V49" s="398"/>
      <c r="W49" s="398"/>
      <c r="X49" s="456"/>
      <c r="Y49" s="457" t="s">
        <v>175</v>
      </c>
      <c r="Z49" s="361"/>
      <c r="AA49" s="458">
        <f>IF(I49&lt;&gt;0,I49-Z49,0)</f>
        <v>0</v>
      </c>
      <c r="AB49" s="459">
        <f t="shared" si="7"/>
        <v>0</v>
      </c>
    </row>
    <row r="50" spans="1:28" ht="17.25" customHeight="1">
      <c r="A50" s="294"/>
      <c r="B50" s="368"/>
      <c r="C50" s="364"/>
      <c r="D50" s="364" t="s">
        <v>276</v>
      </c>
      <c r="E50" s="368"/>
      <c r="F50" s="414"/>
      <c r="G50" s="364"/>
      <c r="H50" s="364"/>
      <c r="I50" s="396">
        <f t="shared" si="18"/>
        <v>0</v>
      </c>
      <c r="J50" s="382"/>
      <c r="K50" s="398"/>
      <c r="L50" s="398"/>
      <c r="M50" s="398"/>
      <c r="N50" s="398"/>
      <c r="O50" s="398"/>
      <c r="P50" s="398"/>
      <c r="Q50" s="398"/>
      <c r="R50" s="398"/>
      <c r="S50" s="364"/>
      <c r="T50" s="398"/>
      <c r="U50" s="398"/>
      <c r="V50" s="398"/>
      <c r="W50" s="398"/>
      <c r="X50" s="456"/>
      <c r="Y50" s="457" t="s">
        <v>175</v>
      </c>
      <c r="Z50" s="361"/>
      <c r="AA50" s="458">
        <f t="shared" si="13"/>
        <v>0</v>
      </c>
      <c r="AB50" s="459">
        <f t="shared" si="7"/>
        <v>0</v>
      </c>
    </row>
    <row r="51" spans="1:28" ht="17.25" customHeight="1">
      <c r="A51" s="294"/>
      <c r="B51" s="368"/>
      <c r="C51" s="402"/>
      <c r="D51" s="368"/>
      <c r="E51" s="364"/>
      <c r="F51" s="364"/>
      <c r="G51" s="364"/>
      <c r="H51" s="364"/>
      <c r="I51" s="364"/>
      <c r="J51" s="364"/>
      <c r="K51" s="364"/>
      <c r="L51" s="364"/>
      <c r="M51" s="364"/>
      <c r="N51" s="364"/>
      <c r="O51" s="364"/>
      <c r="P51" s="364"/>
      <c r="Q51" s="364"/>
      <c r="R51" s="364"/>
      <c r="S51" s="364"/>
      <c r="T51" s="364"/>
      <c r="U51" s="364"/>
      <c r="V51" s="364"/>
      <c r="W51" s="364"/>
      <c r="X51" s="456"/>
      <c r="Y51" s="173"/>
      <c r="Z51" s="361"/>
      <c r="AA51" s="458"/>
      <c r="AB51" s="459"/>
    </row>
    <row r="52" spans="1:28" ht="17.25" customHeight="1">
      <c r="A52" s="294"/>
      <c r="B52" s="368"/>
      <c r="C52" s="414" t="s">
        <v>378</v>
      </c>
      <c r="D52" s="414"/>
      <c r="E52" s="364"/>
      <c r="F52" s="414"/>
      <c r="G52" s="364"/>
      <c r="H52" s="364"/>
      <c r="I52" s="396">
        <f>SUM(K52:R52)</f>
        <v>0</v>
      </c>
      <c r="J52" s="382"/>
      <c r="K52" s="396">
        <f>SUM(K54:K57)</f>
        <v>0</v>
      </c>
      <c r="L52" s="396">
        <f t="shared" ref="L52:W52" si="20">SUM(L54:L57)</f>
        <v>0</v>
      </c>
      <c r="M52" s="396">
        <f t="shared" si="20"/>
        <v>0</v>
      </c>
      <c r="N52" s="396">
        <f t="shared" si="20"/>
        <v>0</v>
      </c>
      <c r="O52" s="396">
        <f t="shared" si="20"/>
        <v>0</v>
      </c>
      <c r="P52" s="396">
        <f t="shared" si="20"/>
        <v>0</v>
      </c>
      <c r="Q52" s="396">
        <f t="shared" si="20"/>
        <v>0</v>
      </c>
      <c r="R52" s="396">
        <f t="shared" si="20"/>
        <v>0</v>
      </c>
      <c r="S52" s="364"/>
      <c r="T52" s="396">
        <f t="shared" si="20"/>
        <v>0</v>
      </c>
      <c r="U52" s="396">
        <f t="shared" si="20"/>
        <v>0</v>
      </c>
      <c r="V52" s="396">
        <f t="shared" si="20"/>
        <v>0</v>
      </c>
      <c r="W52" s="396">
        <f t="shared" si="20"/>
        <v>0</v>
      </c>
      <c r="X52" s="456"/>
      <c r="Y52" s="457" t="s">
        <v>175</v>
      </c>
      <c r="Z52" s="361"/>
      <c r="AA52" s="458">
        <f t="shared" si="13"/>
        <v>0</v>
      </c>
      <c r="AB52" s="459">
        <f t="shared" si="7"/>
        <v>0</v>
      </c>
    </row>
    <row r="53" spans="1:28" ht="17.25" customHeight="1">
      <c r="A53" s="294"/>
      <c r="B53" s="368"/>
      <c r="C53" s="402"/>
      <c r="D53" s="368"/>
      <c r="E53" s="364"/>
      <c r="F53" s="364"/>
      <c r="G53" s="364"/>
      <c r="H53" s="364"/>
      <c r="I53" s="364"/>
      <c r="J53" s="364"/>
      <c r="K53" s="364"/>
      <c r="L53" s="364"/>
      <c r="M53" s="364"/>
      <c r="N53" s="364"/>
      <c r="O53" s="364"/>
      <c r="P53" s="364"/>
      <c r="Q53" s="364"/>
      <c r="R53" s="364"/>
      <c r="S53" s="364"/>
      <c r="T53" s="364"/>
      <c r="U53" s="364"/>
      <c r="V53" s="364"/>
      <c r="W53" s="364"/>
      <c r="X53" s="456"/>
      <c r="Y53" s="457"/>
      <c r="Z53" s="361"/>
      <c r="AA53" s="458"/>
      <c r="AB53" s="459"/>
    </row>
    <row r="54" spans="1:28" ht="17.25" customHeight="1">
      <c r="B54" s="368"/>
      <c r="C54" s="368"/>
      <c r="D54" s="414" t="s">
        <v>379</v>
      </c>
      <c r="E54" s="414"/>
      <c r="F54" s="414"/>
      <c r="G54" s="368"/>
      <c r="H54" s="368"/>
      <c r="I54" s="396">
        <f t="shared" ref="I54:I57" si="21">SUM(K54:R54)</f>
        <v>0</v>
      </c>
      <c r="J54" s="382"/>
      <c r="K54" s="398"/>
      <c r="L54" s="398"/>
      <c r="M54" s="398"/>
      <c r="N54" s="398"/>
      <c r="O54" s="398"/>
      <c r="P54" s="398"/>
      <c r="Q54" s="398"/>
      <c r="R54" s="398"/>
      <c r="S54" s="364"/>
      <c r="T54" s="398"/>
      <c r="U54" s="398"/>
      <c r="V54" s="398"/>
      <c r="W54" s="398"/>
      <c r="X54" s="456"/>
      <c r="Y54" s="457" t="s">
        <v>175</v>
      </c>
      <c r="Z54" s="361"/>
      <c r="AA54" s="458">
        <f t="shared" ref="AA54:AA57" si="22">IF(I54&lt;&gt;0,I54-Z54,0)</f>
        <v>0</v>
      </c>
      <c r="AB54" s="459">
        <f t="shared" si="7"/>
        <v>0</v>
      </c>
    </row>
    <row r="55" spans="1:28" ht="17.25" customHeight="1">
      <c r="B55" s="368"/>
      <c r="C55" s="368"/>
      <c r="D55" s="414" t="s">
        <v>380</v>
      </c>
      <c r="E55" s="368"/>
      <c r="F55" s="368"/>
      <c r="G55" s="368"/>
      <c r="H55" s="368"/>
      <c r="I55" s="396">
        <f t="shared" si="21"/>
        <v>0</v>
      </c>
      <c r="J55" s="382"/>
      <c r="K55" s="398"/>
      <c r="L55" s="398"/>
      <c r="M55" s="398"/>
      <c r="N55" s="398"/>
      <c r="O55" s="398"/>
      <c r="P55" s="398"/>
      <c r="Q55" s="398"/>
      <c r="R55" s="398"/>
      <c r="S55" s="364"/>
      <c r="T55" s="398"/>
      <c r="U55" s="398"/>
      <c r="V55" s="398"/>
      <c r="W55" s="398"/>
      <c r="Y55" s="457" t="s">
        <v>175</v>
      </c>
      <c r="Z55" s="361"/>
      <c r="AA55" s="458">
        <f t="shared" si="22"/>
        <v>0</v>
      </c>
      <c r="AB55" s="459">
        <f t="shared" si="7"/>
        <v>0</v>
      </c>
    </row>
    <row r="56" spans="1:28" ht="17.25" customHeight="1">
      <c r="B56" s="368"/>
      <c r="C56" s="368"/>
      <c r="D56" s="414" t="s">
        <v>381</v>
      </c>
      <c r="E56" s="368"/>
      <c r="F56" s="368"/>
      <c r="G56" s="368"/>
      <c r="H56" s="368"/>
      <c r="I56" s="396">
        <f t="shared" si="21"/>
        <v>0</v>
      </c>
      <c r="J56" s="382"/>
      <c r="K56" s="398"/>
      <c r="L56" s="398"/>
      <c r="M56" s="398"/>
      <c r="N56" s="398"/>
      <c r="O56" s="398"/>
      <c r="P56" s="398"/>
      <c r="Q56" s="398"/>
      <c r="R56" s="398"/>
      <c r="S56" s="364"/>
      <c r="T56" s="398"/>
      <c r="U56" s="398"/>
      <c r="V56" s="398"/>
      <c r="W56" s="398"/>
      <c r="Y56" s="457" t="s">
        <v>175</v>
      </c>
      <c r="Z56" s="361"/>
      <c r="AA56" s="458">
        <f t="shared" si="22"/>
        <v>0</v>
      </c>
      <c r="AB56" s="459">
        <f t="shared" si="7"/>
        <v>0</v>
      </c>
    </row>
    <row r="57" spans="1:28" ht="17.25" customHeight="1">
      <c r="B57" s="368"/>
      <c r="C57" s="368"/>
      <c r="D57" s="372" t="s">
        <v>382</v>
      </c>
      <c r="E57" s="368"/>
      <c r="F57" s="368"/>
      <c r="G57" s="368"/>
      <c r="H57" s="368"/>
      <c r="I57" s="396">
        <f t="shared" si="21"/>
        <v>0</v>
      </c>
      <c r="J57" s="382"/>
      <c r="K57" s="398"/>
      <c r="L57" s="398"/>
      <c r="M57" s="398"/>
      <c r="N57" s="398"/>
      <c r="O57" s="398"/>
      <c r="P57" s="398"/>
      <c r="Q57" s="398"/>
      <c r="R57" s="398"/>
      <c r="S57" s="364"/>
      <c r="T57" s="398"/>
      <c r="U57" s="398"/>
      <c r="V57" s="398"/>
      <c r="W57" s="398"/>
      <c r="Y57" s="457" t="s">
        <v>175</v>
      </c>
      <c r="Z57" s="361"/>
      <c r="AA57" s="458">
        <f t="shared" si="22"/>
        <v>0</v>
      </c>
      <c r="AB57" s="459">
        <f t="shared" si="7"/>
        <v>0</v>
      </c>
    </row>
    <row r="58" spans="1:28" ht="17.25" customHeight="1">
      <c r="B58" s="368"/>
      <c r="C58" s="368"/>
      <c r="D58" s="368"/>
      <c r="E58" s="368"/>
      <c r="F58" s="368"/>
      <c r="G58" s="368"/>
      <c r="H58" s="368"/>
      <c r="I58" s="368"/>
      <c r="J58" s="368"/>
      <c r="K58" s="368"/>
      <c r="L58" s="368"/>
      <c r="M58" s="368"/>
      <c r="N58" s="368"/>
      <c r="O58" s="368"/>
      <c r="P58" s="368"/>
      <c r="Q58" s="368"/>
      <c r="R58" s="368"/>
      <c r="S58" s="364"/>
      <c r="T58" s="368"/>
      <c r="U58" s="368"/>
      <c r="V58" s="368"/>
      <c r="W58" s="368"/>
      <c r="Z58" s="361"/>
      <c r="AA58" s="458"/>
      <c r="AB58" s="459"/>
    </row>
    <row r="59" spans="1:28" ht="17.25" customHeight="1">
      <c r="A59" s="294"/>
      <c r="B59" s="372"/>
      <c r="C59" s="414" t="s">
        <v>383</v>
      </c>
      <c r="D59" s="368"/>
      <c r="E59" s="368"/>
      <c r="F59" s="364"/>
      <c r="G59" s="368"/>
      <c r="H59" s="364"/>
      <c r="I59" s="396">
        <f>SUM(K59:R59)</f>
        <v>0</v>
      </c>
      <c r="J59" s="382"/>
      <c r="K59" s="398"/>
      <c r="L59" s="398"/>
      <c r="M59" s="398"/>
      <c r="N59" s="398"/>
      <c r="O59" s="398"/>
      <c r="P59" s="398"/>
      <c r="Q59" s="398"/>
      <c r="R59" s="398"/>
      <c r="S59" s="364"/>
      <c r="T59" s="398"/>
      <c r="U59" s="398"/>
      <c r="V59" s="398"/>
      <c r="W59" s="398"/>
      <c r="X59" s="456"/>
      <c r="Y59" s="457" t="s">
        <v>175</v>
      </c>
      <c r="Z59" s="361">
        <f>'3 Asset quality'!N45+'3 Asset quality'!N112+'3 Asset quality'!N113+'3 Asset quality'!N44</f>
        <v>0</v>
      </c>
      <c r="AA59" s="458">
        <f t="shared" ref="AA59:AA61" si="23">IF(I59&lt;&gt;0,I59-Z59,0)</f>
        <v>0</v>
      </c>
      <c r="AB59" s="459">
        <f t="shared" si="7"/>
        <v>0</v>
      </c>
    </row>
    <row r="60" spans="1:28" ht="17.25" customHeight="1">
      <c r="B60" s="368"/>
      <c r="C60" s="368"/>
      <c r="D60" s="368"/>
      <c r="E60" s="368"/>
      <c r="F60" s="368"/>
      <c r="G60" s="368"/>
      <c r="H60" s="368"/>
      <c r="I60" s="368"/>
      <c r="J60" s="368"/>
      <c r="K60" s="368"/>
      <c r="L60" s="368"/>
      <c r="M60" s="368"/>
      <c r="N60" s="368"/>
      <c r="O60" s="368"/>
      <c r="P60" s="368"/>
      <c r="Q60" s="368"/>
      <c r="R60" s="368"/>
      <c r="S60" s="364"/>
      <c r="T60" s="368"/>
      <c r="U60" s="368"/>
      <c r="V60" s="368"/>
      <c r="W60" s="368"/>
      <c r="Z60" s="361"/>
      <c r="AA60" s="458"/>
      <c r="AB60" s="459"/>
    </row>
    <row r="61" spans="1:28" ht="17.25" customHeight="1">
      <c r="B61" s="368"/>
      <c r="C61" s="372" t="s">
        <v>229</v>
      </c>
      <c r="D61" s="368"/>
      <c r="E61" s="368"/>
      <c r="F61" s="368"/>
      <c r="G61" s="368"/>
      <c r="H61" s="368"/>
      <c r="I61" s="396">
        <f>SUM(K61:R61)</f>
        <v>0</v>
      </c>
      <c r="J61" s="382"/>
      <c r="K61" s="398"/>
      <c r="L61" s="398"/>
      <c r="M61" s="398"/>
      <c r="N61" s="398"/>
      <c r="O61" s="398"/>
      <c r="P61" s="398"/>
      <c r="Q61" s="398"/>
      <c r="R61" s="398"/>
      <c r="S61" s="364"/>
      <c r="T61" s="398"/>
      <c r="U61" s="398"/>
      <c r="V61" s="398"/>
      <c r="W61" s="398"/>
      <c r="Y61" s="457" t="s">
        <v>175</v>
      </c>
      <c r="Z61" s="361">
        <f>SUM('3 Asset quality'!N46,'3 Asset quality'!N47,'3 Asset quality'!N105,'3 Asset quality'!N114,'3 Asset quality'!N115)</f>
        <v>0</v>
      </c>
      <c r="AA61" s="458">
        <f t="shared" si="23"/>
        <v>0</v>
      </c>
      <c r="AB61" s="459">
        <f t="shared" si="7"/>
        <v>0</v>
      </c>
    </row>
    <row r="62" spans="1:28" ht="17.25" customHeight="1">
      <c r="A62" s="461"/>
      <c r="B62" s="462"/>
      <c r="C62" s="463"/>
      <c r="D62" s="464"/>
      <c r="E62" s="463"/>
      <c r="F62" s="463"/>
      <c r="G62" s="464"/>
      <c r="H62" s="463"/>
      <c r="I62" s="463"/>
      <c r="J62" s="463"/>
      <c r="K62" s="463"/>
      <c r="L62" s="463"/>
      <c r="M62" s="465"/>
      <c r="N62" s="465"/>
      <c r="O62" s="465"/>
      <c r="P62" s="465"/>
      <c r="Q62" s="465"/>
      <c r="R62" s="465"/>
      <c r="S62" s="465"/>
      <c r="T62" s="465"/>
      <c r="U62" s="465"/>
      <c r="V62" s="465"/>
      <c r="W62" s="465"/>
      <c r="Z62" s="361"/>
      <c r="AA62" s="458"/>
      <c r="AB62" s="460"/>
    </row>
    <row r="63" spans="1:28">
      <c r="A63" s="461"/>
      <c r="B63" s="452"/>
      <c r="C63" s="452"/>
      <c r="D63" s="452"/>
      <c r="E63" s="452"/>
      <c r="F63" s="452"/>
      <c r="G63" s="466"/>
      <c r="H63" s="452"/>
      <c r="I63" s="452"/>
      <c r="J63" s="452"/>
      <c r="K63" s="452"/>
      <c r="L63" s="452"/>
      <c r="M63" s="452"/>
      <c r="N63" s="452"/>
      <c r="O63" s="452"/>
      <c r="P63" s="452"/>
      <c r="Q63" s="452"/>
      <c r="R63" s="452"/>
      <c r="S63" s="452"/>
      <c r="T63" s="452"/>
      <c r="U63" s="452"/>
      <c r="V63" s="452"/>
      <c r="W63" s="452"/>
      <c r="X63" s="481" t="s">
        <v>168</v>
      </c>
      <c r="Y63" s="482"/>
      <c r="Z63" s="361"/>
      <c r="AA63" s="458">
        <f>COUNTIF(AA18:AA61,"&gt;0.2")+COUNTIF(AA18:AA61,"&lt;-0.2")</f>
        <v>0</v>
      </c>
      <c r="AB63" s="458">
        <f>COUNTIF(AB18:AB61,"&gt;0.2")+COUNTIF(AB18:AB61,"&lt;-0.2")</f>
        <v>0</v>
      </c>
    </row>
    <row r="64" spans="1:28">
      <c r="A64" s="461"/>
      <c r="B64" s="452"/>
      <c r="C64" s="452"/>
      <c r="D64" s="452"/>
      <c r="E64" s="452"/>
      <c r="F64" s="452"/>
      <c r="G64" s="466"/>
      <c r="H64" s="452"/>
      <c r="I64" s="452"/>
      <c r="J64" s="452"/>
      <c r="K64" s="452"/>
      <c r="L64" s="452"/>
      <c r="M64" s="452"/>
      <c r="N64" s="452"/>
      <c r="O64" s="452"/>
      <c r="P64" s="452"/>
      <c r="Q64" s="452"/>
      <c r="R64" s="452"/>
      <c r="S64" s="452"/>
      <c r="T64" s="452"/>
      <c r="U64" s="452"/>
      <c r="V64" s="452"/>
      <c r="W64" s="452"/>
      <c r="Z64" s="361"/>
      <c r="AA64" s="360"/>
      <c r="AB64" s="360"/>
    </row>
    <row r="65" spans="1:28">
      <c r="A65" s="461"/>
      <c r="B65" s="452"/>
      <c r="C65" s="452"/>
      <c r="D65" s="462"/>
      <c r="E65" s="452"/>
      <c r="F65" s="452"/>
      <c r="G65" s="466"/>
      <c r="H65" s="452"/>
      <c r="I65" s="452"/>
      <c r="J65" s="452"/>
      <c r="K65" s="452"/>
      <c r="L65" s="452"/>
      <c r="M65" s="452"/>
      <c r="N65" s="452"/>
      <c r="O65" s="452"/>
      <c r="P65" s="452"/>
      <c r="Q65" s="452"/>
      <c r="R65" s="452"/>
      <c r="S65" s="452"/>
      <c r="T65" s="452"/>
      <c r="U65" s="452"/>
      <c r="V65" s="452"/>
      <c r="W65" s="452"/>
      <c r="Z65" s="361"/>
      <c r="AA65" s="360"/>
      <c r="AB65" s="360"/>
    </row>
  </sheetData>
  <mergeCells count="21">
    <mergeCell ref="H8:K8"/>
    <mergeCell ref="N8:W8"/>
    <mergeCell ref="B10:W10"/>
    <mergeCell ref="I15:I16"/>
    <mergeCell ref="K15:L15"/>
    <mergeCell ref="M15:M16"/>
    <mergeCell ref="N15:N16"/>
    <mergeCell ref="O15:O16"/>
    <mergeCell ref="P15:P16"/>
    <mergeCell ref="Q15:Q16"/>
    <mergeCell ref="R15:R16"/>
    <mergeCell ref="T15:T16"/>
    <mergeCell ref="U15:U16"/>
    <mergeCell ref="V15:V16"/>
    <mergeCell ref="W15:W16"/>
    <mergeCell ref="B6:K6"/>
    <mergeCell ref="B2:K2"/>
    <mergeCell ref="N2:W2"/>
    <mergeCell ref="B4:K4"/>
    <mergeCell ref="N4:W4"/>
    <mergeCell ref="B5:K5"/>
  </mergeCells>
  <conditionalFormatting sqref="N2">
    <cfRule type="containsText" dxfId="18" priority="1" operator="containsText" text="Check validation errors below">
      <formula>NOT(ISERROR(SEARCH("Check validation errors below",N2)))</formula>
    </cfRule>
  </conditionalFormatting>
  <conditionalFormatting sqref="Z1:Z1048576">
    <cfRule type="cellIs" dxfId="17" priority="2" operator="lessThan">
      <formula>0</formula>
    </cfRule>
    <cfRule type="cellIs" dxfId="16" priority="3" operator="greaterThan">
      <formula>0</formula>
    </cfRule>
  </conditionalFormatting>
  <pageMargins left="0.7" right="0.7" top="0.75" bottom="0.75" header="0.3" footer="0.3"/>
  <pageSetup paperSize="9" scale="19" orientation="portrait" r:id="rId1"/>
  <headerFooter>
    <oddHeader>&amp;C&amp;"Calibri"&amp;10&amp;K000000 UNCLASSIFIED&amp;1#_x000D_</oddHeader>
    <oddFooter>&amp;C_x000D_&amp;1#&amp;"Calibri"&amp;10&amp;K000000 UNCLASSIFIED</oddFooter>
  </headerFooter>
  <colBreaks count="1" manualBreakCount="1">
    <brk id="24" max="62"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A499"/>
    <pageSetUpPr fitToPage="1"/>
  </sheetPr>
  <dimension ref="A1:AG194"/>
  <sheetViews>
    <sheetView view="pageBreakPreview" topLeftCell="B23" zoomScale="70" zoomScaleNormal="55" zoomScaleSheetLayoutView="70" workbookViewId="0">
      <selection activeCell="C24" sqref="C24"/>
    </sheetView>
  </sheetViews>
  <sheetFormatPr defaultColWidth="9.140625" defaultRowHeight="20.25"/>
  <cols>
    <col min="1" max="1" width="4.7109375" style="299" customWidth="1"/>
    <col min="2" max="2" width="6.7109375" style="24" customWidth="1"/>
    <col min="3" max="3" width="9.28515625" style="24" customWidth="1"/>
    <col min="4" max="4" width="8.28515625" style="24" customWidth="1"/>
    <col min="5" max="5" width="9" style="24" customWidth="1"/>
    <col min="6" max="6" width="10.5703125" style="24" customWidth="1"/>
    <col min="7" max="7" width="4.7109375" style="24" customWidth="1"/>
    <col min="8" max="8" width="34.7109375" style="24" customWidth="1"/>
    <col min="9" max="14" width="21.7109375" style="24" customWidth="1"/>
    <col min="15" max="15" width="3" style="24" customWidth="1"/>
    <col min="16" max="18" width="21.7109375" style="24" customWidth="1"/>
    <col min="19" max="19" width="3" style="24" customWidth="1"/>
    <col min="20" max="21" width="21.85546875" style="24" customWidth="1"/>
    <col min="22" max="22" width="3" style="24" customWidth="1"/>
    <col min="23" max="24" width="21.85546875" style="24" customWidth="1"/>
    <col min="25" max="25" width="4.7109375" style="24" customWidth="1"/>
    <col min="26" max="26" width="34.140625" style="24" customWidth="1"/>
    <col min="27" max="27" width="21.7109375" style="39" customWidth="1"/>
    <col min="28" max="16384" width="9.140625" style="24"/>
  </cols>
  <sheetData>
    <row r="1" spans="1:27" ht="9.9499999999999993" customHeight="1">
      <c r="A1" s="296"/>
      <c r="B1" s="178"/>
      <c r="C1" s="178"/>
      <c r="D1" s="178"/>
      <c r="E1" s="178"/>
      <c r="F1" s="178"/>
      <c r="G1" s="178"/>
      <c r="H1" s="178"/>
      <c r="I1" s="178"/>
      <c r="J1" s="178"/>
      <c r="K1" s="178"/>
      <c r="L1" s="178"/>
      <c r="M1" s="178"/>
      <c r="N1" s="178"/>
      <c r="O1" s="178"/>
      <c r="P1" s="178"/>
      <c r="Q1" s="178"/>
      <c r="R1" s="178"/>
      <c r="S1" s="178"/>
      <c r="T1" s="178"/>
      <c r="U1" s="178"/>
      <c r="V1" s="178"/>
      <c r="W1" s="178"/>
      <c r="X1" s="178"/>
      <c r="Y1" s="178"/>
      <c r="Z1" s="174"/>
      <c r="AA1" s="174"/>
    </row>
    <row r="2" spans="1:27" ht="37.5" customHeight="1">
      <c r="A2" s="296"/>
      <c r="B2" s="622" t="s">
        <v>384</v>
      </c>
      <c r="C2" s="622"/>
      <c r="D2" s="622"/>
      <c r="E2" s="622"/>
      <c r="F2" s="622"/>
      <c r="G2" s="622"/>
      <c r="H2" s="622"/>
      <c r="I2" s="622"/>
      <c r="J2" s="622"/>
      <c r="K2" s="165"/>
      <c r="L2" s="165"/>
      <c r="M2" s="621" t="str">
        <f>IF(OR($AA$133&gt;0,$AA$193&gt;0),"Check validation errors below"," ")</f>
        <v xml:space="preserve"> </v>
      </c>
      <c r="N2" s="621"/>
      <c r="O2" s="621"/>
      <c r="P2" s="621"/>
      <c r="Q2" s="621"/>
      <c r="R2" s="621"/>
      <c r="S2" s="181"/>
      <c r="T2" s="182"/>
      <c r="U2" s="181"/>
      <c r="V2" s="181"/>
      <c r="W2" s="181"/>
      <c r="X2" s="181"/>
      <c r="Y2" s="180"/>
      <c r="Z2" s="175"/>
      <c r="AA2" s="139"/>
    </row>
    <row r="3" spans="1:27" ht="14.1" customHeight="1">
      <c r="A3" s="296"/>
      <c r="B3" s="167"/>
      <c r="C3" s="180"/>
      <c r="D3" s="180"/>
      <c r="E3" s="165"/>
      <c r="F3" s="165"/>
      <c r="G3" s="165"/>
      <c r="H3" s="165"/>
      <c r="I3" s="180"/>
      <c r="J3" s="180"/>
      <c r="K3" s="165"/>
      <c r="L3" s="165"/>
      <c r="M3" s="165"/>
      <c r="N3" s="182"/>
      <c r="O3" s="181"/>
      <c r="P3" s="181"/>
      <c r="Q3" s="181"/>
      <c r="R3" s="181"/>
      <c r="S3" s="181"/>
      <c r="T3" s="182"/>
      <c r="U3" s="181"/>
      <c r="V3" s="181"/>
      <c r="W3" s="181"/>
      <c r="X3" s="181"/>
      <c r="Y3" s="180"/>
      <c r="Z3" s="175"/>
      <c r="AA3" s="139"/>
    </row>
    <row r="4" spans="1:27" ht="96.6" customHeight="1">
      <c r="A4" s="296"/>
      <c r="B4" s="597" t="s">
        <v>385</v>
      </c>
      <c r="C4" s="597"/>
      <c r="D4" s="597"/>
      <c r="E4" s="597"/>
      <c r="F4" s="597"/>
      <c r="G4" s="597"/>
      <c r="H4" s="597"/>
      <c r="I4" s="597"/>
      <c r="J4" s="597"/>
      <c r="K4" s="165"/>
      <c r="L4" s="619" t="s">
        <v>233</v>
      </c>
      <c r="M4" s="619"/>
      <c r="N4" s="619"/>
      <c r="O4" s="619"/>
      <c r="P4" s="619"/>
      <c r="Q4" s="619"/>
      <c r="R4" s="619"/>
      <c r="S4" s="619"/>
      <c r="T4" s="619"/>
      <c r="U4" s="619"/>
      <c r="V4" s="619"/>
      <c r="W4" s="181"/>
      <c r="X4" s="102"/>
      <c r="Y4" s="102"/>
      <c r="Z4" s="176"/>
      <c r="AA4" s="139"/>
    </row>
    <row r="5" spans="1:27" ht="25.5">
      <c r="A5" s="296"/>
      <c r="B5" s="599" t="s">
        <v>162</v>
      </c>
      <c r="C5" s="599"/>
      <c r="D5" s="599"/>
      <c r="E5" s="599"/>
      <c r="F5" s="599"/>
      <c r="G5" s="599"/>
      <c r="H5" s="599"/>
      <c r="I5" s="599"/>
      <c r="J5" s="599"/>
      <c r="K5" s="599"/>
      <c r="L5" s="167"/>
      <c r="M5" s="167"/>
      <c r="N5" s="167"/>
      <c r="O5" s="167"/>
      <c r="P5" s="167"/>
      <c r="Q5" s="167"/>
      <c r="R5" s="167"/>
      <c r="S5" s="167"/>
      <c r="T5" s="167"/>
      <c r="U5" s="181"/>
      <c r="V5" s="181"/>
      <c r="W5" s="181"/>
      <c r="X5" s="102"/>
      <c r="Y5" s="102"/>
      <c r="Z5" s="176"/>
      <c r="AA5" s="139"/>
    </row>
    <row r="6" spans="1:27" ht="6.6" customHeight="1">
      <c r="A6" s="296"/>
      <c r="B6" s="618"/>
      <c r="C6" s="618"/>
      <c r="D6" s="618"/>
      <c r="E6" s="618"/>
      <c r="F6" s="123"/>
      <c r="G6" s="123"/>
      <c r="H6" s="123"/>
      <c r="I6" s="123"/>
      <c r="J6" s="123"/>
      <c r="K6" s="165"/>
      <c r="L6" s="167"/>
      <c r="M6" s="167"/>
      <c r="N6" s="167"/>
      <c r="O6" s="167"/>
      <c r="P6" s="167"/>
      <c r="Q6" s="167"/>
      <c r="R6" s="167"/>
      <c r="S6" s="167"/>
      <c r="T6" s="167"/>
      <c r="U6" s="181"/>
      <c r="V6" s="181"/>
      <c r="W6" s="181"/>
      <c r="X6" s="102"/>
      <c r="Y6" s="102"/>
      <c r="Z6" s="176"/>
      <c r="AA6" s="139"/>
    </row>
    <row r="7" spans="1:27" ht="25.5">
      <c r="A7" s="296"/>
      <c r="B7" s="179"/>
      <c r="C7" s="180"/>
      <c r="D7" s="180"/>
      <c r="E7" s="165"/>
      <c r="F7" s="165"/>
      <c r="G7" s="165"/>
      <c r="H7" s="165"/>
      <c r="I7" s="180"/>
      <c r="J7" s="180"/>
      <c r="K7" s="180"/>
      <c r="L7" s="180"/>
      <c r="M7" s="182"/>
      <c r="N7" s="183"/>
      <c r="O7" s="183"/>
      <c r="P7" s="181"/>
      <c r="Q7" s="183"/>
      <c r="R7" s="183"/>
      <c r="S7" s="183"/>
      <c r="T7" s="183"/>
      <c r="U7" s="181"/>
      <c r="V7" s="181"/>
      <c r="W7" s="181"/>
      <c r="X7" s="183"/>
      <c r="Y7" s="180"/>
      <c r="Z7" s="175"/>
      <c r="AA7" s="139"/>
    </row>
    <row r="8" spans="1:27" ht="25.5">
      <c r="A8" s="296"/>
      <c r="B8" s="199" t="s">
        <v>163</v>
      </c>
      <c r="C8" s="179"/>
      <c r="D8" s="179"/>
      <c r="E8" s="179"/>
      <c r="F8" s="179"/>
      <c r="G8" s="179"/>
      <c r="H8" s="580" t="str">
        <f>Cover!$K$18</f>
        <v>Select from list</v>
      </c>
      <c r="I8" s="590"/>
      <c r="J8" s="591"/>
      <c r="K8" s="180"/>
      <c r="L8" s="580">
        <f>Cover!E10</f>
        <v>0</v>
      </c>
      <c r="M8" s="590"/>
      <c r="N8" s="590"/>
      <c r="O8" s="590"/>
      <c r="P8" s="590"/>
      <c r="Q8" s="590"/>
      <c r="R8" s="590"/>
      <c r="S8" s="590"/>
      <c r="T8" s="591"/>
      <c r="U8" s="181"/>
      <c r="V8" s="184"/>
      <c r="W8" s="181"/>
      <c r="X8" s="181"/>
      <c r="Y8" s="180"/>
      <c r="Z8" s="175"/>
      <c r="AA8" s="139"/>
    </row>
    <row r="9" spans="1:27" ht="13.5" customHeight="1">
      <c r="A9" s="296"/>
      <c r="B9" s="165"/>
      <c r="C9" s="180"/>
      <c r="D9" s="202"/>
      <c r="E9" s="165"/>
      <c r="F9" s="165"/>
      <c r="G9" s="165"/>
      <c r="H9" s="165"/>
      <c r="I9" s="186"/>
      <c r="J9" s="185"/>
      <c r="K9" s="185"/>
      <c r="L9" s="180"/>
      <c r="M9" s="182"/>
      <c r="N9" s="182"/>
      <c r="O9" s="181"/>
      <c r="P9" s="181"/>
      <c r="Q9" s="181"/>
      <c r="R9" s="181"/>
      <c r="S9" s="181"/>
      <c r="T9" s="182"/>
      <c r="U9" s="181"/>
      <c r="V9" s="181"/>
      <c r="W9" s="181"/>
      <c r="X9" s="181"/>
      <c r="Y9" s="180"/>
      <c r="Z9" s="175"/>
      <c r="AA9" s="139"/>
    </row>
    <row r="10" spans="1:27" ht="39" customHeight="1">
      <c r="A10" s="296"/>
      <c r="B10" s="620" t="s">
        <v>386</v>
      </c>
      <c r="C10" s="620"/>
      <c r="D10" s="620"/>
      <c r="E10" s="620"/>
      <c r="F10" s="620"/>
      <c r="G10" s="620"/>
      <c r="H10" s="620"/>
      <c r="I10" s="620"/>
      <c r="J10" s="620"/>
      <c r="K10" s="620"/>
      <c r="L10" s="620"/>
      <c r="M10" s="620"/>
      <c r="N10" s="620"/>
      <c r="O10" s="620"/>
      <c r="P10" s="620"/>
      <c r="Q10" s="620"/>
      <c r="R10" s="620"/>
      <c r="S10" s="620"/>
      <c r="T10" s="620"/>
      <c r="U10" s="620"/>
      <c r="V10" s="620"/>
      <c r="W10" s="620"/>
      <c r="X10" s="620"/>
      <c r="Y10" s="180"/>
      <c r="Z10" s="175"/>
      <c r="AA10" s="139"/>
    </row>
    <row r="11" spans="1:27" ht="11.1" customHeight="1">
      <c r="A11" s="296"/>
      <c r="B11" s="178"/>
      <c r="C11" s="178"/>
      <c r="D11" s="178"/>
      <c r="E11" s="165"/>
      <c r="F11" s="165"/>
      <c r="G11" s="165"/>
      <c r="H11" s="165"/>
      <c r="I11" s="178"/>
      <c r="J11" s="178"/>
      <c r="K11" s="178"/>
      <c r="L11" s="178"/>
      <c r="M11" s="178"/>
      <c r="N11" s="178"/>
      <c r="O11" s="178"/>
      <c r="P11" s="178"/>
      <c r="Q11" s="178"/>
      <c r="R11" s="178"/>
      <c r="S11" s="178"/>
      <c r="T11" s="178"/>
      <c r="U11" s="178"/>
      <c r="V11" s="178"/>
      <c r="W11" s="178"/>
      <c r="X11" s="178"/>
      <c r="Y11" s="180"/>
      <c r="Z11" s="175"/>
      <c r="AA11" s="139"/>
    </row>
    <row r="12" spans="1:27" ht="42" customHeight="1">
      <c r="A12" s="296"/>
      <c r="B12" s="624" t="s">
        <v>387</v>
      </c>
      <c r="C12" s="625"/>
      <c r="D12" s="625"/>
      <c r="E12" s="625"/>
      <c r="F12" s="625"/>
      <c r="G12" s="625"/>
      <c r="H12" s="626"/>
      <c r="I12" s="611" t="s">
        <v>388</v>
      </c>
      <c r="J12" s="614" t="s">
        <v>389</v>
      </c>
      <c r="K12" s="623"/>
      <c r="L12" s="623"/>
      <c r="M12" s="615"/>
      <c r="N12" s="611" t="s">
        <v>168</v>
      </c>
      <c r="O12" s="178"/>
      <c r="P12" s="611" t="s">
        <v>390</v>
      </c>
      <c r="Q12" s="611" t="s">
        <v>391</v>
      </c>
      <c r="R12" s="611" t="s">
        <v>392</v>
      </c>
      <c r="S12" s="178"/>
      <c r="T12" s="614" t="s">
        <v>393</v>
      </c>
      <c r="U12" s="615"/>
      <c r="V12" s="178"/>
      <c r="W12" s="616" t="s">
        <v>394</v>
      </c>
      <c r="X12" s="617"/>
      <c r="Y12" s="180"/>
      <c r="Z12" s="175"/>
      <c r="AA12" s="139"/>
    </row>
    <row r="13" spans="1:27" ht="24" customHeight="1">
      <c r="A13" s="296"/>
      <c r="B13" s="627"/>
      <c r="C13" s="628"/>
      <c r="D13" s="628"/>
      <c r="E13" s="628"/>
      <c r="F13" s="628"/>
      <c r="G13" s="628"/>
      <c r="H13" s="629"/>
      <c r="I13" s="613"/>
      <c r="J13" s="614" t="s">
        <v>395</v>
      </c>
      <c r="K13" s="623"/>
      <c r="L13" s="615"/>
      <c r="M13" s="611" t="s">
        <v>396</v>
      </c>
      <c r="N13" s="613"/>
      <c r="O13" s="178"/>
      <c r="P13" s="613"/>
      <c r="Q13" s="613"/>
      <c r="R13" s="613"/>
      <c r="S13" s="178"/>
      <c r="T13" s="611" t="s">
        <v>397</v>
      </c>
      <c r="U13" s="611" t="s">
        <v>398</v>
      </c>
      <c r="V13" s="178"/>
      <c r="W13" s="611" t="s">
        <v>399</v>
      </c>
      <c r="X13" s="611" t="s">
        <v>400</v>
      </c>
      <c r="Y13" s="180"/>
      <c r="Z13" s="175"/>
      <c r="AA13" s="139"/>
    </row>
    <row r="14" spans="1:27" ht="78.599999999999994" customHeight="1">
      <c r="A14" s="296"/>
      <c r="B14" s="630"/>
      <c r="C14" s="631"/>
      <c r="D14" s="631"/>
      <c r="E14" s="631"/>
      <c r="F14" s="631"/>
      <c r="G14" s="631"/>
      <c r="H14" s="632"/>
      <c r="I14" s="612"/>
      <c r="J14" s="300" t="s">
        <v>401</v>
      </c>
      <c r="K14" s="300" t="s">
        <v>402</v>
      </c>
      <c r="L14" s="301" t="s">
        <v>403</v>
      </c>
      <c r="M14" s="612"/>
      <c r="N14" s="612"/>
      <c r="O14" s="178"/>
      <c r="P14" s="612"/>
      <c r="Q14" s="612" t="s">
        <v>391</v>
      </c>
      <c r="R14" s="612" t="s">
        <v>391</v>
      </c>
      <c r="S14" s="178"/>
      <c r="T14" s="612" t="s">
        <v>404</v>
      </c>
      <c r="U14" s="612" t="s">
        <v>405</v>
      </c>
      <c r="V14" s="178"/>
      <c r="W14" s="612" t="s">
        <v>405</v>
      </c>
      <c r="X14" s="612"/>
      <c r="Y14" s="180"/>
      <c r="Z14" s="175"/>
      <c r="AA14" s="139"/>
    </row>
    <row r="15" spans="1:27" ht="17.25" customHeight="1">
      <c r="A15" s="296"/>
      <c r="B15" s="272"/>
      <c r="C15" s="272"/>
      <c r="D15" s="272"/>
      <c r="E15" s="272"/>
      <c r="F15" s="272"/>
      <c r="G15" s="272"/>
      <c r="H15" s="272"/>
      <c r="I15" s="273" t="s">
        <v>235</v>
      </c>
      <c r="J15" s="273" t="s">
        <v>236</v>
      </c>
      <c r="K15" s="273" t="s">
        <v>406</v>
      </c>
      <c r="L15" s="273" t="s">
        <v>407</v>
      </c>
      <c r="M15" s="273" t="s">
        <v>408</v>
      </c>
      <c r="N15" s="273" t="s">
        <v>409</v>
      </c>
      <c r="O15" s="201"/>
      <c r="P15" s="273" t="s">
        <v>410</v>
      </c>
      <c r="Q15" s="273" t="s">
        <v>411</v>
      </c>
      <c r="R15" s="273" t="s">
        <v>412</v>
      </c>
      <c r="S15" s="201"/>
      <c r="T15" s="273" t="s">
        <v>413</v>
      </c>
      <c r="U15" s="273" t="s">
        <v>414</v>
      </c>
      <c r="V15" s="201"/>
      <c r="W15" s="273" t="s">
        <v>415</v>
      </c>
      <c r="X15" s="273" t="s">
        <v>416</v>
      </c>
      <c r="Y15" s="180"/>
      <c r="Z15" s="149" t="s">
        <v>171</v>
      </c>
      <c r="AA15" s="139"/>
    </row>
    <row r="16" spans="1:27" ht="17.25" customHeight="1">
      <c r="A16" s="296"/>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80"/>
      <c r="Z16" s="126"/>
      <c r="AA16" s="139"/>
    </row>
    <row r="17" spans="1:27" ht="17.25" customHeight="1">
      <c r="A17" s="291">
        <v>1</v>
      </c>
      <c r="B17" s="171" t="s">
        <v>170</v>
      </c>
      <c r="C17" s="212"/>
      <c r="D17" s="479"/>
      <c r="E17" s="98"/>
      <c r="F17" s="178"/>
      <c r="G17" s="178"/>
      <c r="H17" s="178"/>
      <c r="I17" s="178"/>
      <c r="J17" s="178"/>
      <c r="K17" s="178"/>
      <c r="L17" s="178"/>
      <c r="M17" s="178"/>
      <c r="N17" s="239">
        <f>'1 Counterparty'!K16</f>
        <v>0</v>
      </c>
      <c r="O17" s="178"/>
      <c r="P17" s="178"/>
      <c r="Q17" s="178"/>
      <c r="R17" s="178"/>
      <c r="S17" s="178"/>
      <c r="T17" s="178"/>
      <c r="U17" s="178"/>
      <c r="V17" s="178"/>
      <c r="W17" s="178"/>
      <c r="X17" s="178"/>
      <c r="Y17" s="180"/>
      <c r="Z17" s="150" t="s">
        <v>175</v>
      </c>
      <c r="AA17" s="139">
        <f>N17-'1 Counterparty'!K16</f>
        <v>0</v>
      </c>
    </row>
    <row r="18" spans="1:27" ht="17.25" customHeight="1">
      <c r="A18" s="291"/>
      <c r="B18" s="114"/>
      <c r="C18" s="479"/>
      <c r="D18" s="479"/>
      <c r="E18" s="98"/>
      <c r="F18" s="178"/>
      <c r="G18" s="178"/>
      <c r="H18" s="178"/>
      <c r="I18" s="178"/>
      <c r="J18" s="178"/>
      <c r="K18" s="178"/>
      <c r="L18" s="178"/>
      <c r="M18" s="178"/>
      <c r="N18" s="121"/>
      <c r="O18" s="178"/>
      <c r="P18" s="178"/>
      <c r="Q18" s="178"/>
      <c r="R18" s="178"/>
      <c r="S18" s="178"/>
      <c r="T18" s="178"/>
      <c r="U18" s="178"/>
      <c r="V18" s="178"/>
      <c r="W18" s="178"/>
      <c r="X18" s="178"/>
      <c r="Y18" s="180"/>
      <c r="Z18" s="126"/>
      <c r="AA18" s="139"/>
    </row>
    <row r="19" spans="1:27" ht="17.25" customHeight="1">
      <c r="A19" s="291">
        <v>2</v>
      </c>
      <c r="B19" s="171" t="s">
        <v>173</v>
      </c>
      <c r="C19" s="219"/>
      <c r="D19" s="116"/>
      <c r="E19" s="98"/>
      <c r="F19" s="178"/>
      <c r="G19" s="178"/>
      <c r="H19" s="178"/>
      <c r="I19" s="178"/>
      <c r="J19" s="178"/>
      <c r="K19" s="178"/>
      <c r="L19" s="178"/>
      <c r="M19" s="178"/>
      <c r="N19" s="239">
        <f>'1 Counterparty'!K18</f>
        <v>0</v>
      </c>
      <c r="O19" s="178"/>
      <c r="P19" s="178"/>
      <c r="Q19" s="178"/>
      <c r="R19" s="178"/>
      <c r="S19" s="178"/>
      <c r="T19" s="178"/>
      <c r="U19" s="178"/>
      <c r="V19" s="178"/>
      <c r="W19" s="178"/>
      <c r="X19" s="178"/>
      <c r="Y19" s="180"/>
      <c r="Z19" s="150" t="s">
        <v>175</v>
      </c>
      <c r="AA19" s="139">
        <f>N19-'1 Counterparty'!K18</f>
        <v>0</v>
      </c>
    </row>
    <row r="20" spans="1:27" ht="17.25" customHeight="1">
      <c r="A20" s="291"/>
      <c r="B20" s="114"/>
      <c r="C20" s="115"/>
      <c r="D20" s="116"/>
      <c r="E20" s="98"/>
      <c r="F20" s="178"/>
      <c r="G20" s="178"/>
      <c r="H20" s="178"/>
      <c r="I20" s="178"/>
      <c r="J20" s="178"/>
      <c r="K20" s="178"/>
      <c r="L20" s="178"/>
      <c r="M20" s="178"/>
      <c r="N20" s="178"/>
      <c r="O20" s="178"/>
      <c r="P20" s="178"/>
      <c r="Q20" s="178"/>
      <c r="R20" s="178"/>
      <c r="S20" s="178"/>
      <c r="T20" s="178"/>
      <c r="U20" s="178"/>
      <c r="V20" s="178"/>
      <c r="W20" s="178"/>
      <c r="X20" s="178"/>
      <c r="Y20" s="180"/>
      <c r="Z20" s="175"/>
      <c r="AA20" s="139"/>
    </row>
    <row r="21" spans="1:27" ht="17.25" customHeight="1">
      <c r="A21" s="291">
        <v>3</v>
      </c>
      <c r="B21" s="286" t="s">
        <v>177</v>
      </c>
      <c r="C21" s="212"/>
      <c r="D21" s="479"/>
      <c r="E21" s="98"/>
      <c r="F21" s="178"/>
      <c r="G21" s="178"/>
      <c r="H21" s="178"/>
      <c r="I21" s="203">
        <f>SUM(I22:I24)</f>
        <v>0</v>
      </c>
      <c r="J21" s="203">
        <f t="shared" ref="J21" si="0">SUM(J22:J24)</f>
        <v>0</v>
      </c>
      <c r="K21" s="203">
        <f t="shared" ref="K21" si="1">SUM(K22:K24)</f>
        <v>0</v>
      </c>
      <c r="L21" s="203">
        <f t="shared" ref="L21" si="2">SUM(L22:L24)</f>
        <v>0</v>
      </c>
      <c r="M21" s="203">
        <f t="shared" ref="M21" si="3">SUM(M22:M24)</f>
        <v>0</v>
      </c>
      <c r="N21" s="203">
        <f>SUM(I21:M21)</f>
        <v>0</v>
      </c>
      <c r="O21" s="178"/>
      <c r="P21" s="203">
        <f t="shared" ref="P21" si="4">SUM(P22:P24)</f>
        <v>0</v>
      </c>
      <c r="Q21" s="203">
        <f t="shared" ref="Q21" si="5">SUM(Q22:Q24)</f>
        <v>0</v>
      </c>
      <c r="R21" s="203">
        <f>SUM(P21:Q21)</f>
        <v>0</v>
      </c>
      <c r="S21" s="178"/>
      <c r="T21" s="204"/>
      <c r="U21" s="204"/>
      <c r="V21" s="178"/>
      <c r="W21" s="203">
        <f t="shared" ref="W21:X21" si="6">SUM(W22:W24)</f>
        <v>0</v>
      </c>
      <c r="X21" s="203">
        <f t="shared" si="6"/>
        <v>0</v>
      </c>
      <c r="Y21" s="180"/>
      <c r="Z21" s="150" t="s">
        <v>175</v>
      </c>
      <c r="AA21" s="139">
        <f>N21-'1 Counterparty'!K42</f>
        <v>0</v>
      </c>
    </row>
    <row r="22" spans="1:27" ht="17.25" customHeight="1">
      <c r="A22" s="291"/>
      <c r="B22" s="162">
        <v>3.1</v>
      </c>
      <c r="C22" s="214" t="s">
        <v>178</v>
      </c>
      <c r="D22" s="479"/>
      <c r="E22" s="98"/>
      <c r="F22" s="178"/>
      <c r="G22" s="178"/>
      <c r="H22" s="178"/>
      <c r="I22" s="204"/>
      <c r="J22" s="204"/>
      <c r="K22" s="204"/>
      <c r="L22" s="204"/>
      <c r="M22" s="204"/>
      <c r="N22" s="203">
        <f>SUM(I22:M22)</f>
        <v>0</v>
      </c>
      <c r="O22" s="178"/>
      <c r="P22" s="204"/>
      <c r="Q22" s="204"/>
      <c r="R22" s="203">
        <f t="shared" ref="R22:R26" si="7">SUM(P22:Q22)</f>
        <v>0</v>
      </c>
      <c r="S22" s="178"/>
      <c r="T22" s="204"/>
      <c r="U22" s="204"/>
      <c r="V22" s="178"/>
      <c r="W22" s="204"/>
      <c r="X22" s="204"/>
      <c r="Y22" s="180"/>
      <c r="Z22" s="150" t="s">
        <v>175</v>
      </c>
      <c r="AA22" s="139">
        <f>N22-'1 Counterparty'!K44</f>
        <v>0</v>
      </c>
    </row>
    <row r="23" spans="1:27" ht="17.25" customHeight="1">
      <c r="A23" s="291"/>
      <c r="B23" s="162">
        <v>3.2</v>
      </c>
      <c r="C23" s="214" t="s">
        <v>179</v>
      </c>
      <c r="D23" s="479"/>
      <c r="E23" s="98"/>
      <c r="F23" s="178"/>
      <c r="G23" s="178"/>
      <c r="H23" s="178"/>
      <c r="I23" s="204"/>
      <c r="J23" s="204"/>
      <c r="K23" s="204"/>
      <c r="L23" s="204"/>
      <c r="M23" s="204"/>
      <c r="N23" s="203">
        <f>SUM(I23:M23)</f>
        <v>0</v>
      </c>
      <c r="O23" s="178"/>
      <c r="P23" s="204"/>
      <c r="Q23" s="204"/>
      <c r="R23" s="203">
        <f t="shared" si="7"/>
        <v>0</v>
      </c>
      <c r="S23" s="178"/>
      <c r="T23" s="204"/>
      <c r="U23" s="204"/>
      <c r="V23" s="178"/>
      <c r="W23" s="204"/>
      <c r="X23" s="204"/>
      <c r="Y23" s="180"/>
      <c r="Z23" s="150" t="s">
        <v>175</v>
      </c>
      <c r="AA23" s="139">
        <f>N23-'1 Counterparty'!K66</f>
        <v>0</v>
      </c>
    </row>
    <row r="24" spans="1:27" ht="17.25" customHeight="1">
      <c r="A24" s="291"/>
      <c r="B24" s="162">
        <v>3.9</v>
      </c>
      <c r="C24" s="214" t="s">
        <v>180</v>
      </c>
      <c r="D24" s="479"/>
      <c r="E24" s="98"/>
      <c r="F24" s="178"/>
      <c r="G24" s="178"/>
      <c r="H24" s="178"/>
      <c r="I24" s="204"/>
      <c r="J24" s="204"/>
      <c r="K24" s="204"/>
      <c r="L24" s="204"/>
      <c r="M24" s="204"/>
      <c r="N24" s="203">
        <f>SUM(I24:M24)</f>
        <v>0</v>
      </c>
      <c r="O24" s="178"/>
      <c r="P24" s="204"/>
      <c r="Q24" s="204"/>
      <c r="R24" s="203">
        <f t="shared" si="7"/>
        <v>0</v>
      </c>
      <c r="S24" s="178"/>
      <c r="T24" s="204"/>
      <c r="U24" s="204"/>
      <c r="V24" s="178"/>
      <c r="W24" s="204"/>
      <c r="X24" s="204"/>
      <c r="Y24" s="180"/>
      <c r="Z24" s="150" t="s">
        <v>175</v>
      </c>
      <c r="AA24" s="139">
        <f>N24-'1 Counterparty'!K88</f>
        <v>0</v>
      </c>
    </row>
    <row r="25" spans="1:27" ht="17.25" customHeight="1">
      <c r="A25" s="291"/>
      <c r="B25" s="114"/>
      <c r="C25" s="479"/>
      <c r="D25" s="479"/>
      <c r="E25" s="98"/>
      <c r="F25" s="178"/>
      <c r="G25" s="178"/>
      <c r="H25" s="178"/>
      <c r="I25" s="178"/>
      <c r="J25" s="178"/>
      <c r="K25" s="178"/>
      <c r="L25" s="178"/>
      <c r="M25" s="178"/>
      <c r="N25" s="178"/>
      <c r="O25" s="178"/>
      <c r="P25" s="178"/>
      <c r="Q25" s="178"/>
      <c r="R25" s="178"/>
      <c r="S25" s="178"/>
      <c r="T25" s="178"/>
      <c r="U25" s="178"/>
      <c r="V25" s="178"/>
      <c r="W25" s="178"/>
      <c r="X25" s="178"/>
      <c r="Y25" s="180"/>
      <c r="Z25" s="175"/>
      <c r="AA25" s="139"/>
    </row>
    <row r="26" spans="1:27" ht="17.25" customHeight="1">
      <c r="A26" s="290">
        <v>4</v>
      </c>
      <c r="B26" s="171" t="s">
        <v>273</v>
      </c>
      <c r="C26" s="201"/>
      <c r="D26" s="178"/>
      <c r="E26" s="178"/>
      <c r="F26" s="178"/>
      <c r="G26" s="178"/>
      <c r="H26" s="178"/>
      <c r="I26" s="203">
        <f>I28+I32+I36+I40+I117</f>
        <v>0</v>
      </c>
      <c r="J26" s="203">
        <f t="shared" ref="J26:M26" si="8">J28+J32+J36+J40+J117</f>
        <v>0</v>
      </c>
      <c r="K26" s="203">
        <f t="shared" si="8"/>
        <v>0</v>
      </c>
      <c r="L26" s="203">
        <f t="shared" si="8"/>
        <v>0</v>
      </c>
      <c r="M26" s="203">
        <f t="shared" si="8"/>
        <v>0</v>
      </c>
      <c r="N26" s="203">
        <f>SUM(I26:M26)</f>
        <v>0</v>
      </c>
      <c r="O26" s="178"/>
      <c r="P26" s="203">
        <f t="shared" ref="P26" si="9">P28+P32+P36+P40+P117</f>
        <v>0</v>
      </c>
      <c r="Q26" s="203">
        <f>Q28+Q32+Q36+Q40+Q117+Q119</f>
        <v>0</v>
      </c>
      <c r="R26" s="203">
        <f t="shared" si="7"/>
        <v>0</v>
      </c>
      <c r="S26" s="178"/>
      <c r="T26" s="204"/>
      <c r="U26" s="204"/>
      <c r="V26" s="178"/>
      <c r="W26" s="203">
        <f>W28+W32+W36+W40+W117</f>
        <v>0</v>
      </c>
      <c r="X26" s="203">
        <f t="shared" ref="X26" si="10">X28+X32+X36+X40+X117</f>
        <v>0</v>
      </c>
      <c r="Y26" s="180"/>
      <c r="Z26" s="150" t="s">
        <v>175</v>
      </c>
      <c r="AA26" s="139">
        <f>N26-'1 Counterparty'!K112</f>
        <v>0</v>
      </c>
    </row>
    <row r="27" spans="1:27" ht="17.25" customHeight="1">
      <c r="A27" s="290"/>
      <c r="B27" s="107"/>
      <c r="C27" s="178"/>
      <c r="D27" s="178"/>
      <c r="E27" s="178"/>
      <c r="F27" s="178"/>
      <c r="G27" s="178"/>
      <c r="H27" s="178"/>
      <c r="I27" s="178"/>
      <c r="J27" s="178"/>
      <c r="K27" s="178"/>
      <c r="L27" s="178"/>
      <c r="M27" s="178"/>
      <c r="N27" s="178"/>
      <c r="O27" s="178"/>
      <c r="P27" s="178"/>
      <c r="Q27" s="178"/>
      <c r="R27" s="178"/>
      <c r="S27" s="178"/>
      <c r="T27" s="178"/>
      <c r="U27" s="178"/>
      <c r="V27" s="178"/>
      <c r="W27" s="178"/>
      <c r="X27" s="178"/>
      <c r="Y27" s="180"/>
      <c r="Z27" s="150"/>
      <c r="AA27" s="139"/>
    </row>
    <row r="28" spans="1:27" ht="17.25" customHeight="1">
      <c r="A28" s="290"/>
      <c r="B28" s="213">
        <v>4.0999999999999996</v>
      </c>
      <c r="C28" s="172" t="s">
        <v>345</v>
      </c>
      <c r="D28" s="200"/>
      <c r="E28" s="178"/>
      <c r="F28" s="178"/>
      <c r="G28" s="178"/>
      <c r="H28" s="178"/>
      <c r="I28" s="203">
        <f>SUM(I29:I30)</f>
        <v>0</v>
      </c>
      <c r="J28" s="203">
        <f t="shared" ref="J28:M28" si="11">SUM(J29:J30)</f>
        <v>0</v>
      </c>
      <c r="K28" s="203">
        <f t="shared" si="11"/>
        <v>0</v>
      </c>
      <c r="L28" s="203">
        <f t="shared" si="11"/>
        <v>0</v>
      </c>
      <c r="M28" s="203">
        <f t="shared" si="11"/>
        <v>0</v>
      </c>
      <c r="N28" s="203">
        <f>SUM(I28:M28)</f>
        <v>0</v>
      </c>
      <c r="O28" s="178"/>
      <c r="P28" s="203">
        <f t="shared" ref="P28:Q28" si="12">SUM(P29:P30)</f>
        <v>0</v>
      </c>
      <c r="Q28" s="203">
        <f t="shared" si="12"/>
        <v>0</v>
      </c>
      <c r="R28" s="203">
        <f t="shared" ref="R28" si="13">SUM(P28:Q28)</f>
        <v>0</v>
      </c>
      <c r="S28" s="178"/>
      <c r="T28" s="204"/>
      <c r="U28" s="204"/>
      <c r="V28" s="178"/>
      <c r="W28" s="203">
        <f t="shared" ref="W28:X28" si="14">SUM(W29:W30)</f>
        <v>0</v>
      </c>
      <c r="X28" s="203">
        <f t="shared" si="14"/>
        <v>0</v>
      </c>
      <c r="Y28" s="180"/>
      <c r="Z28" s="150" t="s">
        <v>175</v>
      </c>
      <c r="AA28" s="139">
        <f>IF('2 Assets by repricing Qtr'!I31 &lt;&gt; 0, N28-'2 Assets by repricing Qtr'!I31,0)</f>
        <v>0</v>
      </c>
    </row>
    <row r="29" spans="1:27" ht="17.25" customHeight="1">
      <c r="A29" s="290"/>
      <c r="B29" s="107"/>
      <c r="C29" s="334">
        <v>4.1100000000000003</v>
      </c>
      <c r="D29" s="334" t="s">
        <v>242</v>
      </c>
      <c r="E29" s="178"/>
      <c r="F29" s="178"/>
      <c r="G29" s="178"/>
      <c r="H29" s="178"/>
      <c r="I29" s="204"/>
      <c r="J29" s="204"/>
      <c r="K29" s="204"/>
      <c r="L29" s="204"/>
      <c r="M29" s="204"/>
      <c r="N29" s="203">
        <f>SUM(I29:M29)</f>
        <v>0</v>
      </c>
      <c r="O29" s="178"/>
      <c r="P29" s="204"/>
      <c r="Q29" s="204"/>
      <c r="R29" s="203">
        <f t="shared" ref="R29:R30" si="15">SUM(P29:Q29)</f>
        <v>0</v>
      </c>
      <c r="S29" s="178"/>
      <c r="T29" s="204"/>
      <c r="U29" s="204"/>
      <c r="V29" s="178"/>
      <c r="W29" s="204"/>
      <c r="X29" s="204"/>
      <c r="Y29" s="180"/>
      <c r="Z29" s="150"/>
      <c r="AA29" s="139"/>
    </row>
    <row r="30" spans="1:27" ht="17.25" customHeight="1">
      <c r="A30" s="290"/>
      <c r="B30" s="107"/>
      <c r="C30" s="334">
        <v>4.1900000000000004</v>
      </c>
      <c r="D30" s="334" t="s">
        <v>292</v>
      </c>
      <c r="E30" s="178"/>
      <c r="F30" s="178"/>
      <c r="G30" s="178"/>
      <c r="H30" s="178"/>
      <c r="I30" s="204"/>
      <c r="J30" s="204"/>
      <c r="K30" s="204"/>
      <c r="L30" s="204"/>
      <c r="M30" s="204"/>
      <c r="N30" s="203">
        <f>SUM(I30:M30)</f>
        <v>0</v>
      </c>
      <c r="O30" s="178"/>
      <c r="P30" s="204"/>
      <c r="Q30" s="204"/>
      <c r="R30" s="203">
        <f t="shared" si="15"/>
        <v>0</v>
      </c>
      <c r="S30" s="178"/>
      <c r="T30" s="204"/>
      <c r="U30" s="204"/>
      <c r="V30" s="178"/>
      <c r="W30" s="204"/>
      <c r="X30" s="204"/>
      <c r="Y30" s="180"/>
      <c r="Z30" s="150"/>
      <c r="AA30" s="139"/>
    </row>
    <row r="31" spans="1:27" ht="17.25" customHeight="1">
      <c r="A31" s="290"/>
      <c r="B31" s="107"/>
      <c r="C31" s="178"/>
      <c r="D31" s="178"/>
      <c r="E31" s="178"/>
      <c r="F31" s="178"/>
      <c r="G31" s="178"/>
      <c r="H31" s="178"/>
      <c r="I31" s="178"/>
      <c r="J31" s="178"/>
      <c r="K31" s="178"/>
      <c r="L31" s="178"/>
      <c r="M31" s="178"/>
      <c r="N31" s="178"/>
      <c r="O31" s="178"/>
      <c r="P31" s="178"/>
      <c r="Q31" s="178"/>
      <c r="R31" s="178"/>
      <c r="S31" s="178"/>
      <c r="T31" s="178"/>
      <c r="U31" s="178"/>
      <c r="V31" s="178"/>
      <c r="W31" s="178"/>
      <c r="X31" s="178"/>
      <c r="Y31" s="180"/>
      <c r="Z31" s="150"/>
      <c r="AA31" s="139"/>
    </row>
    <row r="32" spans="1:27" ht="17.25" customHeight="1">
      <c r="A32" s="290"/>
      <c r="B32" s="213">
        <v>4.2</v>
      </c>
      <c r="C32" s="172" t="s">
        <v>346</v>
      </c>
      <c r="D32" s="200"/>
      <c r="E32" s="200"/>
      <c r="F32" s="178"/>
      <c r="G32" s="178"/>
      <c r="H32" s="178"/>
      <c r="I32" s="203">
        <f>SUM(I33:I34)</f>
        <v>0</v>
      </c>
      <c r="J32" s="203">
        <f t="shared" ref="J32:M32" si="16">SUM(J33:J34)</f>
        <v>0</v>
      </c>
      <c r="K32" s="203">
        <f t="shared" si="16"/>
        <v>0</v>
      </c>
      <c r="L32" s="203">
        <f t="shared" si="16"/>
        <v>0</v>
      </c>
      <c r="M32" s="203">
        <f t="shared" si="16"/>
        <v>0</v>
      </c>
      <c r="N32" s="203">
        <f>SUM(I32:M32)</f>
        <v>0</v>
      </c>
      <c r="O32" s="178"/>
      <c r="P32" s="203">
        <f t="shared" ref="P32:Q32" si="17">SUM(P33:P34)</f>
        <v>0</v>
      </c>
      <c r="Q32" s="203">
        <f t="shared" si="17"/>
        <v>0</v>
      </c>
      <c r="R32" s="203">
        <f t="shared" ref="R32:R34" si="18">SUM(P32:Q32)</f>
        <v>0</v>
      </c>
      <c r="S32" s="178"/>
      <c r="T32" s="204"/>
      <c r="U32" s="204"/>
      <c r="V32" s="178"/>
      <c r="W32" s="203">
        <f t="shared" ref="W32:X32" si="19">SUM(W33:W34)</f>
        <v>0</v>
      </c>
      <c r="X32" s="203">
        <f t="shared" si="19"/>
        <v>0</v>
      </c>
      <c r="Y32" s="180"/>
      <c r="Z32" s="150" t="s">
        <v>175</v>
      </c>
      <c r="AA32" s="139">
        <f>IF('2 Assets by repricing Qtr'!I32 &lt;&gt; 0,N32-'2 Assets by repricing Qtr'!I32,0)</f>
        <v>0</v>
      </c>
    </row>
    <row r="33" spans="1:27" ht="17.25" customHeight="1">
      <c r="A33" s="290"/>
      <c r="B33" s="107"/>
      <c r="C33" s="98">
        <v>4.21</v>
      </c>
      <c r="D33" s="98" t="s">
        <v>242</v>
      </c>
      <c r="E33" s="178"/>
      <c r="F33" s="178"/>
      <c r="G33" s="178"/>
      <c r="H33" s="178"/>
      <c r="I33" s="204"/>
      <c r="J33" s="204"/>
      <c r="K33" s="204"/>
      <c r="L33" s="204"/>
      <c r="M33" s="204"/>
      <c r="N33" s="203">
        <f>SUM(I33:M33)</f>
        <v>0</v>
      </c>
      <c r="O33" s="178"/>
      <c r="P33" s="204"/>
      <c r="Q33" s="204"/>
      <c r="R33" s="203">
        <f t="shared" si="18"/>
        <v>0</v>
      </c>
      <c r="S33" s="178"/>
      <c r="T33" s="204"/>
      <c r="U33" s="204"/>
      <c r="V33" s="178"/>
      <c r="W33" s="204"/>
      <c r="X33" s="204"/>
      <c r="Y33" s="180"/>
      <c r="Z33" s="150"/>
      <c r="AA33" s="139"/>
    </row>
    <row r="34" spans="1:27" ht="17.25" customHeight="1">
      <c r="A34" s="290"/>
      <c r="B34" s="107"/>
      <c r="C34" s="98">
        <v>4.29</v>
      </c>
      <c r="D34" s="98" t="s">
        <v>292</v>
      </c>
      <c r="E34" s="178"/>
      <c r="F34" s="178"/>
      <c r="G34" s="178"/>
      <c r="H34" s="178"/>
      <c r="I34" s="204"/>
      <c r="J34" s="204"/>
      <c r="K34" s="204"/>
      <c r="L34" s="204"/>
      <c r="M34" s="204"/>
      <c r="N34" s="203">
        <f>SUM(I34:M34)</f>
        <v>0</v>
      </c>
      <c r="O34" s="178"/>
      <c r="P34" s="204"/>
      <c r="Q34" s="204"/>
      <c r="R34" s="203">
        <f t="shared" si="18"/>
        <v>0</v>
      </c>
      <c r="S34" s="178"/>
      <c r="T34" s="204"/>
      <c r="U34" s="204"/>
      <c r="V34" s="178"/>
      <c r="W34" s="204"/>
      <c r="X34" s="204"/>
      <c r="Y34" s="180"/>
      <c r="Z34" s="150"/>
      <c r="AA34" s="139"/>
    </row>
    <row r="35" spans="1:27" ht="17.25" customHeight="1">
      <c r="A35" s="290"/>
      <c r="B35" s="107"/>
      <c r="C35" s="178"/>
      <c r="D35" s="178"/>
      <c r="E35" s="178"/>
      <c r="F35" s="178"/>
      <c r="G35" s="178"/>
      <c r="H35" s="178"/>
      <c r="I35" s="178"/>
      <c r="J35" s="178"/>
      <c r="K35" s="178"/>
      <c r="L35" s="178"/>
      <c r="M35" s="178"/>
      <c r="N35" s="178"/>
      <c r="O35" s="178"/>
      <c r="P35" s="178"/>
      <c r="Q35" s="178"/>
      <c r="R35" s="178"/>
      <c r="S35" s="178"/>
      <c r="T35" s="178"/>
      <c r="U35" s="178"/>
      <c r="V35" s="178"/>
      <c r="W35" s="178"/>
      <c r="X35" s="178"/>
      <c r="Y35" s="180"/>
      <c r="Z35" s="150"/>
      <c r="AA35" s="139"/>
    </row>
    <row r="36" spans="1:27" ht="17.25" customHeight="1">
      <c r="A36" s="290"/>
      <c r="B36" s="213">
        <v>4.3</v>
      </c>
      <c r="C36" s="172" t="s">
        <v>347</v>
      </c>
      <c r="D36" s="178"/>
      <c r="E36" s="178"/>
      <c r="F36" s="178"/>
      <c r="G36" s="178"/>
      <c r="H36" s="178"/>
      <c r="I36" s="203">
        <f>SUM(I37:I38)</f>
        <v>0</v>
      </c>
      <c r="J36" s="203">
        <f t="shared" ref="J36:M36" si="20">SUM(J37:J38)</f>
        <v>0</v>
      </c>
      <c r="K36" s="203">
        <f t="shared" si="20"/>
        <v>0</v>
      </c>
      <c r="L36" s="203">
        <f t="shared" si="20"/>
        <v>0</v>
      </c>
      <c r="M36" s="203">
        <f t="shared" si="20"/>
        <v>0</v>
      </c>
      <c r="N36" s="203">
        <f>SUM(I36:M36)</f>
        <v>0</v>
      </c>
      <c r="O36" s="178"/>
      <c r="P36" s="203">
        <f t="shared" ref="P36:Q36" si="21">SUM(P37:P38)</f>
        <v>0</v>
      </c>
      <c r="Q36" s="203">
        <f t="shared" si="21"/>
        <v>0</v>
      </c>
      <c r="R36" s="203">
        <f t="shared" ref="R36:R38" si="22">SUM(P36:Q36)</f>
        <v>0</v>
      </c>
      <c r="S36" s="178"/>
      <c r="T36" s="204"/>
      <c r="U36" s="204"/>
      <c r="V36" s="178"/>
      <c r="W36" s="203">
        <f t="shared" ref="W36:X36" si="23">SUM(W37:W38)</f>
        <v>0</v>
      </c>
      <c r="X36" s="203">
        <f t="shared" si="23"/>
        <v>0</v>
      </c>
      <c r="Y36" s="180"/>
      <c r="Z36" s="150" t="s">
        <v>175</v>
      </c>
      <c r="AA36" s="139">
        <f>IF('2 Assets by repricing Qtr'!I33 &lt;&gt; 0, N36-'2 Assets by repricing Qtr'!I33,0)</f>
        <v>0</v>
      </c>
    </row>
    <row r="37" spans="1:27" ht="17.25" customHeight="1">
      <c r="A37" s="290"/>
      <c r="B37" s="107"/>
      <c r="C37" s="98">
        <v>4.3099999999999996</v>
      </c>
      <c r="D37" s="98" t="s">
        <v>242</v>
      </c>
      <c r="E37" s="178"/>
      <c r="F37" s="178"/>
      <c r="G37" s="178"/>
      <c r="H37" s="178"/>
      <c r="I37" s="204"/>
      <c r="J37" s="204"/>
      <c r="K37" s="204"/>
      <c r="L37" s="204"/>
      <c r="M37" s="204"/>
      <c r="N37" s="203">
        <f>SUM(I37:M37)</f>
        <v>0</v>
      </c>
      <c r="O37" s="178"/>
      <c r="P37" s="204"/>
      <c r="Q37" s="204"/>
      <c r="R37" s="203">
        <f t="shared" si="22"/>
        <v>0</v>
      </c>
      <c r="S37" s="178"/>
      <c r="T37" s="204"/>
      <c r="U37" s="204"/>
      <c r="V37" s="178"/>
      <c r="W37" s="204"/>
      <c r="X37" s="204"/>
      <c r="Y37" s="180"/>
      <c r="Z37" s="150"/>
      <c r="AA37" s="139"/>
    </row>
    <row r="38" spans="1:27" ht="17.25" customHeight="1">
      <c r="A38" s="290"/>
      <c r="B38" s="107"/>
      <c r="C38" s="98">
        <v>4.3899999999999997</v>
      </c>
      <c r="D38" s="98" t="s">
        <v>292</v>
      </c>
      <c r="E38" s="178"/>
      <c r="F38" s="178"/>
      <c r="G38" s="178"/>
      <c r="H38" s="178"/>
      <c r="I38" s="204"/>
      <c r="J38" s="204"/>
      <c r="K38" s="204"/>
      <c r="L38" s="204"/>
      <c r="M38" s="204"/>
      <c r="N38" s="203">
        <f>SUM(I38:M38)</f>
        <v>0</v>
      </c>
      <c r="O38" s="178"/>
      <c r="P38" s="204"/>
      <c r="Q38" s="204"/>
      <c r="R38" s="203">
        <f t="shared" si="22"/>
        <v>0</v>
      </c>
      <c r="S38" s="178"/>
      <c r="T38" s="204"/>
      <c r="U38" s="204"/>
      <c r="V38" s="178"/>
      <c r="W38" s="204"/>
      <c r="X38" s="204"/>
      <c r="Y38" s="180"/>
      <c r="Z38" s="150"/>
      <c r="AA38" s="139"/>
    </row>
    <row r="39" spans="1:27" ht="17.25" customHeight="1">
      <c r="A39" s="290"/>
      <c r="B39" s="107"/>
      <c r="C39" s="178"/>
      <c r="D39" s="178"/>
      <c r="E39" s="178"/>
      <c r="F39" s="178"/>
      <c r="G39" s="178"/>
      <c r="H39" s="178"/>
      <c r="I39" s="178"/>
      <c r="J39" s="178"/>
      <c r="K39" s="178"/>
      <c r="L39" s="178"/>
      <c r="M39" s="178"/>
      <c r="N39" s="178"/>
      <c r="O39" s="178"/>
      <c r="P39" s="178"/>
      <c r="Q39" s="178"/>
      <c r="R39" s="178"/>
      <c r="S39" s="178"/>
      <c r="T39" s="178"/>
      <c r="U39" s="178"/>
      <c r="V39" s="178"/>
      <c r="W39" s="178"/>
      <c r="X39" s="178"/>
      <c r="Y39" s="180"/>
      <c r="Z39" s="150"/>
      <c r="AA39" s="139"/>
    </row>
    <row r="40" spans="1:27" ht="17.25" customHeight="1">
      <c r="A40" s="290"/>
      <c r="B40" s="213">
        <v>4.4000000000000004</v>
      </c>
      <c r="C40" s="172" t="s">
        <v>348</v>
      </c>
      <c r="D40" s="200"/>
      <c r="E40" s="178"/>
      <c r="F40" s="178"/>
      <c r="G40" s="178"/>
      <c r="H40" s="178"/>
      <c r="I40" s="203">
        <f>I42+I110</f>
        <v>0</v>
      </c>
      <c r="J40" s="203">
        <f t="shared" ref="J40:M40" si="24">J42+J110</f>
        <v>0</v>
      </c>
      <c r="K40" s="203">
        <f t="shared" si="24"/>
        <v>0</v>
      </c>
      <c r="L40" s="203">
        <f t="shared" si="24"/>
        <v>0</v>
      </c>
      <c r="M40" s="203">
        <f t="shared" si="24"/>
        <v>0</v>
      </c>
      <c r="N40" s="203">
        <f>SUM(I40:M40)</f>
        <v>0</v>
      </c>
      <c r="O40" s="178"/>
      <c r="P40" s="203">
        <f t="shared" ref="P40:Q40" si="25">P42+P110</f>
        <v>0</v>
      </c>
      <c r="Q40" s="203">
        <f t="shared" si="25"/>
        <v>0</v>
      </c>
      <c r="R40" s="203">
        <f t="shared" ref="R40" si="26">SUM(P40:Q40)</f>
        <v>0</v>
      </c>
      <c r="S40" s="178"/>
      <c r="T40" s="204"/>
      <c r="U40" s="204"/>
      <c r="V40" s="178"/>
      <c r="W40" s="203">
        <f t="shared" ref="W40:X40" si="27">W42+W110</f>
        <v>0</v>
      </c>
      <c r="X40" s="203">
        <f t="shared" si="27"/>
        <v>0</v>
      </c>
      <c r="Y40" s="180"/>
      <c r="Z40" s="150" t="s">
        <v>175</v>
      </c>
      <c r="AA40" s="139">
        <f>IF('2 Assets by repricing Qtr'!I34 &lt;&gt; 0,N40-'2 Assets by repricing Qtr'!I34,0)</f>
        <v>0</v>
      </c>
    </row>
    <row r="41" spans="1:27" ht="17.25" customHeight="1">
      <c r="A41" s="290"/>
      <c r="B41" s="148"/>
      <c r="C41" s="107"/>
      <c r="D41" s="178"/>
      <c r="E41" s="178"/>
      <c r="F41" s="178"/>
      <c r="G41" s="178"/>
      <c r="H41" s="178"/>
      <c r="I41" s="178"/>
      <c r="J41" s="178"/>
      <c r="K41" s="178"/>
      <c r="L41" s="178"/>
      <c r="M41" s="178"/>
      <c r="N41" s="178"/>
      <c r="O41" s="178"/>
      <c r="P41" s="178"/>
      <c r="Q41" s="178"/>
      <c r="R41" s="178"/>
      <c r="S41" s="178"/>
      <c r="T41" s="178"/>
      <c r="U41" s="178"/>
      <c r="V41" s="178"/>
      <c r="W41" s="178"/>
      <c r="X41" s="178"/>
      <c r="Y41" s="180"/>
      <c r="Z41" s="150"/>
      <c r="AA41" s="139"/>
    </row>
    <row r="42" spans="1:27" ht="17.25" customHeight="1">
      <c r="A42" s="290"/>
      <c r="B42" s="107"/>
      <c r="C42" s="164" t="s">
        <v>242</v>
      </c>
      <c r="D42" s="178"/>
      <c r="E42" s="178"/>
      <c r="F42" s="178"/>
      <c r="G42" s="178"/>
      <c r="H42" s="178"/>
      <c r="I42" s="203">
        <f>I44+I45+I46+I47+I48+I49+I105+I106</f>
        <v>0</v>
      </c>
      <c r="J42" s="203">
        <f t="shared" ref="J42:M42" si="28">J44+J45+J46+J47+J48+J49+J105+J106</f>
        <v>0</v>
      </c>
      <c r="K42" s="203">
        <f t="shared" si="28"/>
        <v>0</v>
      </c>
      <c r="L42" s="203">
        <f t="shared" si="28"/>
        <v>0</v>
      </c>
      <c r="M42" s="203">
        <f t="shared" si="28"/>
        <v>0</v>
      </c>
      <c r="N42" s="203">
        <f>SUM(I42:M42)</f>
        <v>0</v>
      </c>
      <c r="O42" s="178"/>
      <c r="P42" s="203">
        <f t="shared" ref="P42:Q42" si="29">P44+P45+P46+P47+P48+P49+P105+P106</f>
        <v>0</v>
      </c>
      <c r="Q42" s="203">
        <f t="shared" si="29"/>
        <v>0</v>
      </c>
      <c r="R42" s="203">
        <f t="shared" ref="R42" si="30">SUM(P42:Q42)</f>
        <v>0</v>
      </c>
      <c r="S42" s="178"/>
      <c r="T42" s="204"/>
      <c r="U42" s="204"/>
      <c r="V42" s="178"/>
      <c r="W42" s="203">
        <f>W44+W45+W46+W47+W48+W49+W105+W106</f>
        <v>0</v>
      </c>
      <c r="X42" s="203">
        <f t="shared" ref="X42" si="31">X44+X45+X46+X47+X48+X49+X105+X106</f>
        <v>0</v>
      </c>
      <c r="Y42" s="180"/>
      <c r="Z42" s="150"/>
      <c r="AA42" s="139"/>
    </row>
    <row r="43" spans="1:27" ht="17.25" customHeight="1">
      <c r="A43" s="290"/>
      <c r="B43" s="107"/>
      <c r="C43" s="178"/>
      <c r="D43" s="178"/>
      <c r="E43" s="178"/>
      <c r="F43" s="178"/>
      <c r="G43" s="178"/>
      <c r="H43" s="178"/>
      <c r="I43" s="178"/>
      <c r="J43" s="178"/>
      <c r="K43" s="178"/>
      <c r="L43" s="178"/>
      <c r="M43" s="178"/>
      <c r="N43" s="178"/>
      <c r="O43" s="178"/>
      <c r="P43" s="178"/>
      <c r="Q43" s="178"/>
      <c r="R43" s="178"/>
      <c r="S43" s="178"/>
      <c r="T43" s="178"/>
      <c r="U43" s="178"/>
      <c r="V43" s="178"/>
      <c r="W43" s="178"/>
      <c r="X43" s="178"/>
      <c r="Y43" s="180"/>
      <c r="Z43" s="150"/>
      <c r="AA43" s="139"/>
    </row>
    <row r="44" spans="1:27" ht="17.25" customHeight="1">
      <c r="A44" s="290"/>
      <c r="B44" s="107"/>
      <c r="C44" s="97">
        <v>4.41</v>
      </c>
      <c r="D44" s="97" t="s">
        <v>417</v>
      </c>
      <c r="E44" s="178"/>
      <c r="F44" s="178"/>
      <c r="G44" s="178"/>
      <c r="H44" s="178"/>
      <c r="I44" s="204"/>
      <c r="J44" s="204"/>
      <c r="K44" s="204"/>
      <c r="L44" s="204"/>
      <c r="M44" s="204"/>
      <c r="N44" s="203">
        <f>SUM(I44:M44)</f>
        <v>0</v>
      </c>
      <c r="O44" s="178"/>
      <c r="P44" s="204"/>
      <c r="Q44" s="204"/>
      <c r="R44" s="203">
        <f t="shared" ref="R44:R47" si="32">SUM(P44:Q44)</f>
        <v>0</v>
      </c>
      <c r="S44" s="178"/>
      <c r="T44" s="204"/>
      <c r="U44" s="204"/>
      <c r="V44" s="178"/>
      <c r="W44" s="204"/>
      <c r="X44" s="204"/>
      <c r="Y44" s="180"/>
      <c r="Z44" s="150"/>
      <c r="AA44" s="139"/>
    </row>
    <row r="45" spans="1:27" ht="17.25" customHeight="1">
      <c r="A45" s="290"/>
      <c r="B45" s="107"/>
      <c r="C45" s="97">
        <v>4.42</v>
      </c>
      <c r="D45" s="97" t="s">
        <v>249</v>
      </c>
      <c r="E45" s="178"/>
      <c r="F45" s="178"/>
      <c r="G45" s="178"/>
      <c r="H45" s="178"/>
      <c r="I45" s="204"/>
      <c r="J45" s="204"/>
      <c r="K45" s="204"/>
      <c r="L45" s="204"/>
      <c r="M45" s="204"/>
      <c r="N45" s="203">
        <f>SUM(I45:M45)</f>
        <v>0</v>
      </c>
      <c r="O45" s="178"/>
      <c r="P45" s="204"/>
      <c r="Q45" s="204"/>
      <c r="R45" s="203">
        <f t="shared" si="32"/>
        <v>0</v>
      </c>
      <c r="S45" s="178"/>
      <c r="T45" s="204"/>
      <c r="U45" s="204"/>
      <c r="V45" s="178"/>
      <c r="W45" s="204"/>
      <c r="X45" s="204"/>
      <c r="Y45" s="180"/>
      <c r="Z45" s="150"/>
      <c r="AA45" s="139"/>
    </row>
    <row r="46" spans="1:27" ht="17.25" customHeight="1">
      <c r="A46" s="290"/>
      <c r="B46" s="107"/>
      <c r="C46" s="97">
        <v>4.43</v>
      </c>
      <c r="D46" s="97" t="s">
        <v>264</v>
      </c>
      <c r="E46" s="178"/>
      <c r="F46" s="178"/>
      <c r="G46" s="178"/>
      <c r="H46" s="178"/>
      <c r="I46" s="204"/>
      <c r="J46" s="204"/>
      <c r="K46" s="204"/>
      <c r="L46" s="204"/>
      <c r="M46" s="204"/>
      <c r="N46" s="203">
        <f>SUM(I46:M46)</f>
        <v>0</v>
      </c>
      <c r="O46" s="178"/>
      <c r="P46" s="204"/>
      <c r="Q46" s="204"/>
      <c r="R46" s="203">
        <f t="shared" si="32"/>
        <v>0</v>
      </c>
      <c r="S46" s="178"/>
      <c r="T46" s="204"/>
      <c r="U46" s="204"/>
      <c r="V46" s="178"/>
      <c r="W46" s="204"/>
      <c r="X46" s="204"/>
      <c r="Y46" s="180"/>
      <c r="Z46" s="150"/>
      <c r="AA46" s="139"/>
    </row>
    <row r="47" spans="1:27" ht="17.25" customHeight="1">
      <c r="A47" s="290"/>
      <c r="B47" s="107"/>
      <c r="C47" s="97">
        <v>4.4400000000000004</v>
      </c>
      <c r="D47" s="97" t="s">
        <v>265</v>
      </c>
      <c r="E47" s="178"/>
      <c r="F47" s="178"/>
      <c r="G47" s="178"/>
      <c r="H47" s="178"/>
      <c r="I47" s="204"/>
      <c r="J47" s="204"/>
      <c r="K47" s="204"/>
      <c r="L47" s="204"/>
      <c r="M47" s="204"/>
      <c r="N47" s="203">
        <f>SUM(I47:M47)</f>
        <v>0</v>
      </c>
      <c r="O47" s="178"/>
      <c r="P47" s="204"/>
      <c r="Q47" s="204"/>
      <c r="R47" s="203">
        <f t="shared" si="32"/>
        <v>0</v>
      </c>
      <c r="S47" s="178"/>
      <c r="T47" s="204"/>
      <c r="U47" s="204"/>
      <c r="V47" s="178"/>
      <c r="W47" s="204"/>
      <c r="X47" s="204"/>
      <c r="Y47" s="180"/>
      <c r="Z47" s="150"/>
      <c r="AA47" s="139"/>
    </row>
    <row r="48" spans="1:27" ht="17.25" customHeight="1">
      <c r="A48" s="290"/>
      <c r="B48" s="107"/>
      <c r="C48" s="97">
        <v>4.45</v>
      </c>
      <c r="D48" s="121" t="s">
        <v>266</v>
      </c>
      <c r="E48" s="178"/>
      <c r="F48" s="178"/>
      <c r="G48" s="178"/>
      <c r="H48" s="178"/>
      <c r="I48" s="204"/>
      <c r="J48" s="204"/>
      <c r="K48" s="204"/>
      <c r="L48" s="204"/>
      <c r="M48" s="204"/>
      <c r="N48" s="203">
        <f t="shared" ref="N48" si="33">SUM(I48:M48)</f>
        <v>0</v>
      </c>
      <c r="O48" s="178"/>
      <c r="P48" s="204"/>
      <c r="Q48" s="204"/>
      <c r="R48" s="203">
        <f t="shared" ref="R48:R49" si="34">SUM(P48:Q48)</f>
        <v>0</v>
      </c>
      <c r="S48" s="178"/>
      <c r="T48" s="204"/>
      <c r="U48" s="204"/>
      <c r="V48" s="178"/>
      <c r="W48" s="204"/>
      <c r="X48" s="204"/>
      <c r="Y48" s="180"/>
      <c r="Z48" s="150"/>
      <c r="AA48" s="139"/>
    </row>
    <row r="49" spans="1:27" ht="17.25" customHeight="1">
      <c r="A49" s="290"/>
      <c r="B49" s="107"/>
      <c r="C49" s="97">
        <v>4.46</v>
      </c>
      <c r="D49" s="121" t="s">
        <v>267</v>
      </c>
      <c r="E49" s="178"/>
      <c r="F49" s="178"/>
      <c r="G49" s="178"/>
      <c r="H49" s="178"/>
      <c r="I49" s="203">
        <f>I51+I69+I87</f>
        <v>0</v>
      </c>
      <c r="J49" s="203">
        <f t="shared" ref="J49:M49" si="35">J51+J69+J87</f>
        <v>0</v>
      </c>
      <c r="K49" s="203">
        <f t="shared" si="35"/>
        <v>0</v>
      </c>
      <c r="L49" s="203">
        <f t="shared" si="35"/>
        <v>0</v>
      </c>
      <c r="M49" s="203">
        <f t="shared" si="35"/>
        <v>0</v>
      </c>
      <c r="N49" s="203">
        <f>SUM(I49:M49)</f>
        <v>0</v>
      </c>
      <c r="O49" s="178"/>
      <c r="P49" s="203">
        <f t="shared" ref="P49:Q49" si="36">P51+P69+P87</f>
        <v>0</v>
      </c>
      <c r="Q49" s="203">
        <f t="shared" si="36"/>
        <v>0</v>
      </c>
      <c r="R49" s="203">
        <f t="shared" si="34"/>
        <v>0</v>
      </c>
      <c r="S49" s="178"/>
      <c r="T49" s="204"/>
      <c r="U49" s="204"/>
      <c r="V49" s="178"/>
      <c r="W49" s="203">
        <f t="shared" ref="W49:X49" si="37">W51+W69+W87</f>
        <v>0</v>
      </c>
      <c r="X49" s="203">
        <f t="shared" si="37"/>
        <v>0</v>
      </c>
      <c r="Y49" s="180"/>
      <c r="Z49" s="150"/>
      <c r="AA49" s="139"/>
    </row>
    <row r="50" spans="1:27" ht="17.25" customHeight="1">
      <c r="A50" s="290"/>
      <c r="B50" s="107"/>
      <c r="C50" s="97"/>
      <c r="D50" s="121"/>
      <c r="E50" s="178"/>
      <c r="F50" s="178"/>
      <c r="G50" s="178"/>
      <c r="H50" s="178"/>
      <c r="I50" s="178"/>
      <c r="J50" s="178"/>
      <c r="K50" s="178"/>
      <c r="L50" s="178"/>
      <c r="M50" s="178"/>
      <c r="N50" s="178"/>
      <c r="O50" s="178"/>
      <c r="P50" s="178"/>
      <c r="Q50" s="178"/>
      <c r="R50" s="178"/>
      <c r="S50" s="178"/>
      <c r="T50" s="178"/>
      <c r="U50" s="178"/>
      <c r="V50" s="178"/>
      <c r="W50" s="178"/>
      <c r="X50" s="178"/>
      <c r="Y50" s="180"/>
      <c r="Z50" s="150"/>
      <c r="AA50" s="139"/>
    </row>
    <row r="51" spans="1:27" ht="17.25" customHeight="1">
      <c r="A51" s="290"/>
      <c r="B51" s="107"/>
      <c r="C51" s="178"/>
      <c r="D51" s="97" t="s">
        <v>418</v>
      </c>
      <c r="E51" s="121" t="s">
        <v>274</v>
      </c>
      <c r="F51" s="96"/>
      <c r="G51" s="178"/>
      <c r="H51" s="178"/>
      <c r="I51" s="203">
        <f>I53+I60+I67</f>
        <v>0</v>
      </c>
      <c r="J51" s="203">
        <f t="shared" ref="J51:M51" si="38">J53+J60+J67</f>
        <v>0</v>
      </c>
      <c r="K51" s="203">
        <f t="shared" si="38"/>
        <v>0</v>
      </c>
      <c r="L51" s="203">
        <f t="shared" si="38"/>
        <v>0</v>
      </c>
      <c r="M51" s="203">
        <f t="shared" si="38"/>
        <v>0</v>
      </c>
      <c r="N51" s="203">
        <f>SUM(I51:M51)</f>
        <v>0</v>
      </c>
      <c r="O51" s="178"/>
      <c r="P51" s="203">
        <f t="shared" ref="P51:Q51" si="39">P53+P60+P67</f>
        <v>0</v>
      </c>
      <c r="Q51" s="203">
        <f t="shared" si="39"/>
        <v>0</v>
      </c>
      <c r="R51" s="203">
        <f t="shared" ref="R51" si="40">SUM(P51:Q51)</f>
        <v>0</v>
      </c>
      <c r="S51" s="178"/>
      <c r="T51" s="204"/>
      <c r="U51" s="204"/>
      <c r="V51" s="178"/>
      <c r="W51" s="203">
        <f>W53+W60+W67</f>
        <v>0</v>
      </c>
      <c r="X51" s="203">
        <f t="shared" ref="X51" si="41">X53+X60+X67</f>
        <v>0</v>
      </c>
      <c r="Y51" s="180"/>
      <c r="Z51" s="150"/>
      <c r="AA51" s="139"/>
    </row>
    <row r="52" spans="1:27" ht="17.25" customHeight="1">
      <c r="A52" s="290"/>
      <c r="B52" s="107"/>
      <c r="C52" s="178"/>
      <c r="D52" s="111"/>
      <c r="E52" s="111"/>
      <c r="F52" s="111"/>
      <c r="G52" s="178"/>
      <c r="H52" s="178"/>
      <c r="I52" s="178"/>
      <c r="J52" s="178"/>
      <c r="K52" s="178"/>
      <c r="L52" s="178"/>
      <c r="M52" s="178"/>
      <c r="N52" s="178"/>
      <c r="O52" s="178"/>
      <c r="P52" s="178"/>
      <c r="Q52" s="178"/>
      <c r="R52" s="178"/>
      <c r="S52" s="178"/>
      <c r="T52" s="178"/>
      <c r="U52" s="178"/>
      <c r="V52" s="178"/>
      <c r="W52" s="178"/>
      <c r="X52" s="178"/>
      <c r="Y52" s="180"/>
      <c r="Z52" s="150"/>
      <c r="AA52" s="139"/>
    </row>
    <row r="53" spans="1:27" ht="17.25" customHeight="1">
      <c r="A53" s="290"/>
      <c r="B53" s="107"/>
      <c r="C53" s="178"/>
      <c r="D53" s="114"/>
      <c r="E53" s="97" t="s">
        <v>419</v>
      </c>
      <c r="F53" s="97" t="s">
        <v>420</v>
      </c>
      <c r="G53" s="178"/>
      <c r="H53" s="178"/>
      <c r="I53" s="203">
        <f>SUM(I55:I58)</f>
        <v>0</v>
      </c>
      <c r="J53" s="203">
        <f t="shared" ref="J53:M53" si="42">SUM(J55:J58)</f>
        <v>0</v>
      </c>
      <c r="K53" s="203">
        <f t="shared" si="42"/>
        <v>0</v>
      </c>
      <c r="L53" s="203">
        <f t="shared" si="42"/>
        <v>0</v>
      </c>
      <c r="M53" s="203">
        <f t="shared" si="42"/>
        <v>0</v>
      </c>
      <c r="N53" s="203">
        <f>SUM(I53:M53)</f>
        <v>0</v>
      </c>
      <c r="O53" s="178"/>
      <c r="P53" s="203">
        <f t="shared" ref="P53:Q53" si="43">SUM(P55:P58)</f>
        <v>0</v>
      </c>
      <c r="Q53" s="203">
        <f t="shared" si="43"/>
        <v>0</v>
      </c>
      <c r="R53" s="203">
        <f t="shared" ref="R53:R58" si="44">SUM(P53:Q53)</f>
        <v>0</v>
      </c>
      <c r="S53" s="178"/>
      <c r="T53" s="204"/>
      <c r="U53" s="204"/>
      <c r="V53" s="178"/>
      <c r="W53" s="203">
        <f t="shared" ref="W53:X53" si="45">SUM(W55:W58)</f>
        <v>0</v>
      </c>
      <c r="X53" s="203">
        <f t="shared" si="45"/>
        <v>0</v>
      </c>
      <c r="Y53" s="180"/>
      <c r="Z53" s="150"/>
      <c r="AA53" s="139"/>
    </row>
    <row r="54" spans="1:27" ht="17.25" customHeight="1">
      <c r="A54" s="290"/>
      <c r="B54" s="107"/>
      <c r="C54" s="178"/>
      <c r="D54" s="114"/>
      <c r="E54" s="97"/>
      <c r="F54" s="97"/>
      <c r="G54" s="178"/>
      <c r="H54" s="178"/>
      <c r="I54" s="178"/>
      <c r="J54" s="178"/>
      <c r="K54" s="178"/>
      <c r="L54" s="178"/>
      <c r="M54" s="178"/>
      <c r="N54" s="178"/>
      <c r="O54" s="178"/>
      <c r="P54" s="178"/>
      <c r="Q54" s="178"/>
      <c r="R54" s="178"/>
      <c r="S54" s="178"/>
      <c r="T54" s="178"/>
      <c r="U54" s="178"/>
      <c r="V54" s="178"/>
      <c r="W54" s="178"/>
      <c r="X54" s="178"/>
      <c r="Y54" s="180"/>
      <c r="Z54" s="150"/>
      <c r="AA54" s="139"/>
    </row>
    <row r="55" spans="1:27" ht="17.25" customHeight="1">
      <c r="A55" s="290"/>
      <c r="B55" s="107"/>
      <c r="C55" s="178"/>
      <c r="D55" s="178"/>
      <c r="E55" s="178"/>
      <c r="F55" s="97" t="s">
        <v>421</v>
      </c>
      <c r="G55" s="97" t="s">
        <v>422</v>
      </c>
      <c r="H55" s="178"/>
      <c r="I55" s="204"/>
      <c r="J55" s="204"/>
      <c r="K55" s="204"/>
      <c r="L55" s="204"/>
      <c r="M55" s="204"/>
      <c r="N55" s="203">
        <f>SUM(I55:M55)</f>
        <v>0</v>
      </c>
      <c r="O55" s="178"/>
      <c r="P55" s="204"/>
      <c r="Q55" s="204"/>
      <c r="R55" s="203">
        <f t="shared" si="44"/>
        <v>0</v>
      </c>
      <c r="S55" s="178"/>
      <c r="T55" s="204"/>
      <c r="U55" s="204"/>
      <c r="V55" s="178"/>
      <c r="W55" s="204"/>
      <c r="X55" s="204"/>
      <c r="Y55" s="180"/>
      <c r="Z55" s="150"/>
      <c r="AA55" s="139"/>
    </row>
    <row r="56" spans="1:27" ht="17.25" customHeight="1">
      <c r="A56" s="290"/>
      <c r="B56" s="107"/>
      <c r="C56" s="178"/>
      <c r="D56" s="178"/>
      <c r="E56" s="178"/>
      <c r="F56" s="97" t="s">
        <v>423</v>
      </c>
      <c r="G56" s="97" t="s">
        <v>424</v>
      </c>
      <c r="H56" s="178"/>
      <c r="I56" s="204"/>
      <c r="J56" s="204"/>
      <c r="K56" s="204"/>
      <c r="L56" s="204"/>
      <c r="M56" s="204"/>
      <c r="N56" s="203">
        <f>SUM(I56:M56)</f>
        <v>0</v>
      </c>
      <c r="O56" s="178"/>
      <c r="P56" s="204"/>
      <c r="Q56" s="204"/>
      <c r="R56" s="203">
        <f t="shared" si="44"/>
        <v>0</v>
      </c>
      <c r="S56" s="178"/>
      <c r="T56" s="204"/>
      <c r="U56" s="204"/>
      <c r="V56" s="178"/>
      <c r="W56" s="204"/>
      <c r="X56" s="204"/>
      <c r="Y56" s="180"/>
      <c r="Z56" s="150"/>
      <c r="AA56" s="139"/>
    </row>
    <row r="57" spans="1:27" ht="17.25" customHeight="1">
      <c r="A57" s="290"/>
      <c r="B57" s="107"/>
      <c r="C57" s="178"/>
      <c r="D57" s="178"/>
      <c r="E57" s="178"/>
      <c r="F57" s="97" t="s">
        <v>425</v>
      </c>
      <c r="G57" s="97" t="s">
        <v>381</v>
      </c>
      <c r="H57" s="178"/>
      <c r="I57" s="204"/>
      <c r="J57" s="204"/>
      <c r="K57" s="204"/>
      <c r="L57" s="204"/>
      <c r="M57" s="204"/>
      <c r="N57" s="203">
        <f>SUM(I57:M57)</f>
        <v>0</v>
      </c>
      <c r="O57" s="178"/>
      <c r="P57" s="204"/>
      <c r="Q57" s="204"/>
      <c r="R57" s="203">
        <f t="shared" si="44"/>
        <v>0</v>
      </c>
      <c r="S57" s="178"/>
      <c r="T57" s="204"/>
      <c r="U57" s="204"/>
      <c r="V57" s="178"/>
      <c r="W57" s="204"/>
      <c r="X57" s="204"/>
      <c r="Y57" s="180"/>
      <c r="Z57" s="150"/>
      <c r="AA57" s="139"/>
    </row>
    <row r="58" spans="1:27" ht="17.25" customHeight="1">
      <c r="A58" s="290"/>
      <c r="B58" s="107"/>
      <c r="C58" s="178"/>
      <c r="D58" s="178"/>
      <c r="E58" s="178"/>
      <c r="F58" s="97" t="s">
        <v>426</v>
      </c>
      <c r="G58" s="97" t="s">
        <v>427</v>
      </c>
      <c r="H58" s="178"/>
      <c r="I58" s="204"/>
      <c r="J58" s="204"/>
      <c r="K58" s="204"/>
      <c r="L58" s="204"/>
      <c r="M58" s="204"/>
      <c r="N58" s="203">
        <f>SUM(I58:M58)</f>
        <v>0</v>
      </c>
      <c r="O58" s="178"/>
      <c r="P58" s="204"/>
      <c r="Q58" s="204"/>
      <c r="R58" s="203">
        <f t="shared" si="44"/>
        <v>0</v>
      </c>
      <c r="S58" s="178"/>
      <c r="T58" s="204"/>
      <c r="U58" s="204"/>
      <c r="V58" s="178"/>
      <c r="W58" s="204"/>
      <c r="X58" s="204"/>
      <c r="Y58" s="180"/>
      <c r="Z58" s="150"/>
      <c r="AA58" s="139"/>
    </row>
    <row r="59" spans="1:27" ht="17.25" customHeight="1">
      <c r="A59" s="290"/>
      <c r="B59" s="107"/>
      <c r="C59" s="178"/>
      <c r="D59" s="178"/>
      <c r="E59" s="178"/>
      <c r="F59" s="178"/>
      <c r="G59" s="178"/>
      <c r="H59" s="178"/>
      <c r="I59" s="178"/>
      <c r="J59" s="178"/>
      <c r="K59" s="178"/>
      <c r="L59" s="178"/>
      <c r="M59" s="178"/>
      <c r="N59" s="178"/>
      <c r="O59" s="178"/>
      <c r="P59" s="178"/>
      <c r="Q59" s="178"/>
      <c r="R59" s="178"/>
      <c r="S59" s="178"/>
      <c r="T59" s="178"/>
      <c r="U59" s="178"/>
      <c r="V59" s="178"/>
      <c r="W59" s="178"/>
      <c r="X59" s="178"/>
      <c r="Y59" s="180"/>
      <c r="Z59" s="150"/>
      <c r="AA59" s="139"/>
    </row>
    <row r="60" spans="1:27" ht="17.25" customHeight="1">
      <c r="A60" s="290"/>
      <c r="B60" s="107"/>
      <c r="C60" s="178"/>
      <c r="D60" s="178"/>
      <c r="E60" s="97" t="s">
        <v>428</v>
      </c>
      <c r="F60" s="97" t="s">
        <v>429</v>
      </c>
      <c r="G60" s="178"/>
      <c r="H60" s="178"/>
      <c r="I60" s="203">
        <f>SUM(I62:I65)</f>
        <v>0</v>
      </c>
      <c r="J60" s="203">
        <f t="shared" ref="J60:M60" si="46">SUM(J62:J65)</f>
        <v>0</v>
      </c>
      <c r="K60" s="203">
        <f t="shared" si="46"/>
        <v>0</v>
      </c>
      <c r="L60" s="203">
        <f t="shared" si="46"/>
        <v>0</v>
      </c>
      <c r="M60" s="203">
        <f t="shared" si="46"/>
        <v>0</v>
      </c>
      <c r="N60" s="203">
        <f>SUM(I60:M60)</f>
        <v>0</v>
      </c>
      <c r="O60" s="178"/>
      <c r="P60" s="203">
        <f t="shared" ref="P60:Q60" si="47">SUM(P62:P65)</f>
        <v>0</v>
      </c>
      <c r="Q60" s="203">
        <f t="shared" si="47"/>
        <v>0</v>
      </c>
      <c r="R60" s="203">
        <f t="shared" ref="R60" si="48">SUM(P60:Q60)</f>
        <v>0</v>
      </c>
      <c r="S60" s="178"/>
      <c r="T60" s="204"/>
      <c r="U60" s="204"/>
      <c r="V60" s="178"/>
      <c r="W60" s="203">
        <f t="shared" ref="W60:X60" si="49">SUM(W62:W65)</f>
        <v>0</v>
      </c>
      <c r="X60" s="203">
        <f t="shared" si="49"/>
        <v>0</v>
      </c>
      <c r="Y60" s="210"/>
      <c r="Z60" s="150"/>
      <c r="AA60" s="139"/>
    </row>
    <row r="61" spans="1:27" ht="17.25" customHeight="1">
      <c r="A61" s="290"/>
      <c r="B61" s="107"/>
      <c r="C61" s="178"/>
      <c r="D61" s="178"/>
      <c r="E61" s="97"/>
      <c r="F61" s="97"/>
      <c r="G61" s="178"/>
      <c r="H61" s="178"/>
      <c r="I61" s="178"/>
      <c r="J61" s="178"/>
      <c r="K61" s="178"/>
      <c r="L61" s="178"/>
      <c r="M61" s="178"/>
      <c r="N61" s="178"/>
      <c r="O61" s="178"/>
      <c r="P61" s="178"/>
      <c r="Q61" s="178"/>
      <c r="R61" s="178"/>
      <c r="S61" s="178"/>
      <c r="T61" s="178"/>
      <c r="U61" s="178"/>
      <c r="V61" s="178"/>
      <c r="W61" s="178"/>
      <c r="X61" s="178"/>
      <c r="Y61" s="180"/>
      <c r="Z61" s="150"/>
      <c r="AA61" s="139"/>
    </row>
    <row r="62" spans="1:27" ht="17.25" customHeight="1">
      <c r="A62" s="290"/>
      <c r="B62" s="107"/>
      <c r="C62" s="178"/>
      <c r="D62" s="178"/>
      <c r="E62" s="178"/>
      <c r="F62" s="98" t="s">
        <v>430</v>
      </c>
      <c r="G62" s="97" t="s">
        <v>431</v>
      </c>
      <c r="H62" s="178"/>
      <c r="I62" s="204"/>
      <c r="J62" s="204"/>
      <c r="K62" s="204"/>
      <c r="L62" s="204"/>
      <c r="M62" s="204"/>
      <c r="N62" s="203">
        <f>SUM(I62:M62)</f>
        <v>0</v>
      </c>
      <c r="O62" s="178"/>
      <c r="P62" s="204"/>
      <c r="Q62" s="204"/>
      <c r="R62" s="203">
        <f t="shared" ref="R62:R65" si="50">SUM(P62:Q62)</f>
        <v>0</v>
      </c>
      <c r="S62" s="178"/>
      <c r="T62" s="204"/>
      <c r="U62" s="204"/>
      <c r="V62" s="178"/>
      <c r="W62" s="204"/>
      <c r="X62" s="204"/>
      <c r="Y62" s="180"/>
      <c r="Z62" s="150"/>
      <c r="AA62" s="139"/>
    </row>
    <row r="63" spans="1:27" ht="17.25" customHeight="1">
      <c r="A63" s="290"/>
      <c r="B63" s="107"/>
      <c r="C63" s="178"/>
      <c r="D63" s="178"/>
      <c r="E63" s="178"/>
      <c r="F63" s="98" t="s">
        <v>432</v>
      </c>
      <c r="G63" s="97" t="s">
        <v>433</v>
      </c>
      <c r="H63" s="178"/>
      <c r="I63" s="204"/>
      <c r="J63" s="204"/>
      <c r="K63" s="204"/>
      <c r="L63" s="204"/>
      <c r="M63" s="204"/>
      <c r="N63" s="203">
        <f>SUM(I63:M63)</f>
        <v>0</v>
      </c>
      <c r="O63" s="178"/>
      <c r="P63" s="204"/>
      <c r="Q63" s="204"/>
      <c r="R63" s="203">
        <f t="shared" si="50"/>
        <v>0</v>
      </c>
      <c r="S63" s="178"/>
      <c r="T63" s="204"/>
      <c r="U63" s="204"/>
      <c r="V63" s="178"/>
      <c r="W63" s="204"/>
      <c r="X63" s="204"/>
      <c r="Y63" s="180"/>
      <c r="Z63" s="150"/>
      <c r="AA63" s="139"/>
    </row>
    <row r="64" spans="1:27" ht="17.25" customHeight="1">
      <c r="A64" s="290"/>
      <c r="B64" s="107"/>
      <c r="C64" s="178"/>
      <c r="D64" s="178"/>
      <c r="E64" s="178"/>
      <c r="F64" s="98" t="s">
        <v>434</v>
      </c>
      <c r="G64" s="97" t="s">
        <v>435</v>
      </c>
      <c r="H64" s="178"/>
      <c r="I64" s="204"/>
      <c r="J64" s="204"/>
      <c r="K64" s="204"/>
      <c r="L64" s="204"/>
      <c r="M64" s="204"/>
      <c r="N64" s="203">
        <f>SUM(I64:M64)</f>
        <v>0</v>
      </c>
      <c r="O64" s="178"/>
      <c r="P64" s="204"/>
      <c r="Q64" s="204"/>
      <c r="R64" s="203">
        <f t="shared" si="50"/>
        <v>0</v>
      </c>
      <c r="S64" s="178"/>
      <c r="T64" s="204"/>
      <c r="U64" s="204"/>
      <c r="V64" s="178"/>
      <c r="W64" s="204"/>
      <c r="X64" s="204"/>
      <c r="Y64" s="180"/>
      <c r="Z64" s="150"/>
      <c r="AA64" s="139"/>
    </row>
    <row r="65" spans="1:27" ht="17.25" customHeight="1">
      <c r="A65" s="290"/>
      <c r="B65" s="107"/>
      <c r="C65" s="178"/>
      <c r="D65" s="178"/>
      <c r="E65" s="178"/>
      <c r="F65" s="98" t="s">
        <v>436</v>
      </c>
      <c r="G65" s="97" t="s">
        <v>229</v>
      </c>
      <c r="H65" s="178"/>
      <c r="I65" s="204"/>
      <c r="J65" s="204"/>
      <c r="K65" s="204"/>
      <c r="L65" s="204"/>
      <c r="M65" s="204"/>
      <c r="N65" s="203">
        <f>SUM(I65:M65)</f>
        <v>0</v>
      </c>
      <c r="O65" s="178"/>
      <c r="P65" s="204"/>
      <c r="Q65" s="204"/>
      <c r="R65" s="203">
        <f t="shared" si="50"/>
        <v>0</v>
      </c>
      <c r="S65" s="178"/>
      <c r="T65" s="204"/>
      <c r="U65" s="204"/>
      <c r="V65" s="178"/>
      <c r="W65" s="204"/>
      <c r="X65" s="204"/>
      <c r="Y65" s="180"/>
      <c r="Z65" s="150"/>
      <c r="AA65" s="139"/>
    </row>
    <row r="66" spans="1:27" ht="17.25" customHeight="1">
      <c r="A66" s="290"/>
      <c r="B66" s="107"/>
      <c r="C66" s="178"/>
      <c r="D66" s="178"/>
      <c r="E66" s="178"/>
      <c r="F66" s="178"/>
      <c r="G66" s="178"/>
      <c r="H66" s="178"/>
      <c r="I66" s="178"/>
      <c r="J66" s="178"/>
      <c r="K66" s="178"/>
      <c r="L66" s="178"/>
      <c r="M66" s="178"/>
      <c r="N66" s="178"/>
      <c r="O66" s="178"/>
      <c r="P66" s="178"/>
      <c r="Q66" s="178"/>
      <c r="R66" s="178"/>
      <c r="S66" s="178"/>
      <c r="T66" s="178"/>
      <c r="U66" s="178"/>
      <c r="V66" s="178"/>
      <c r="W66" s="178"/>
      <c r="X66" s="178"/>
      <c r="Y66" s="180"/>
      <c r="Z66" s="150"/>
      <c r="AA66" s="139"/>
    </row>
    <row r="67" spans="1:27" ht="17.25" customHeight="1">
      <c r="A67" s="290"/>
      <c r="B67" s="107"/>
      <c r="C67" s="178"/>
      <c r="D67" s="178"/>
      <c r="E67" s="97" t="s">
        <v>437</v>
      </c>
      <c r="F67" s="97" t="s">
        <v>438</v>
      </c>
      <c r="G67" s="178"/>
      <c r="H67" s="178"/>
      <c r="I67" s="204"/>
      <c r="J67" s="204"/>
      <c r="K67" s="204"/>
      <c r="L67" s="204"/>
      <c r="M67" s="204"/>
      <c r="N67" s="203">
        <f>SUM(I67:M67)</f>
        <v>0</v>
      </c>
      <c r="O67" s="178"/>
      <c r="P67" s="204"/>
      <c r="Q67" s="204"/>
      <c r="R67" s="203">
        <f t="shared" ref="R67" si="51">SUM(P67:Q67)</f>
        <v>0</v>
      </c>
      <c r="S67" s="178"/>
      <c r="T67" s="204"/>
      <c r="U67" s="204"/>
      <c r="V67" s="178"/>
      <c r="W67" s="204"/>
      <c r="X67" s="204"/>
      <c r="Y67" s="180"/>
      <c r="Z67" s="150"/>
      <c r="AA67" s="139"/>
    </row>
    <row r="68" spans="1:27" ht="17.25" customHeight="1">
      <c r="A68" s="290"/>
      <c r="B68" s="107"/>
      <c r="C68" s="178"/>
      <c r="D68" s="178"/>
      <c r="E68" s="178"/>
      <c r="F68" s="178"/>
      <c r="G68" s="178"/>
      <c r="H68" s="178"/>
      <c r="I68" s="178"/>
      <c r="J68" s="178"/>
      <c r="K68" s="178"/>
      <c r="L68" s="178"/>
      <c r="M68" s="178"/>
      <c r="N68" s="178"/>
      <c r="O68" s="178"/>
      <c r="P68" s="178"/>
      <c r="Q68" s="178"/>
      <c r="R68" s="178"/>
      <c r="S68" s="178"/>
      <c r="T68" s="178"/>
      <c r="U68" s="178"/>
      <c r="V68" s="178"/>
      <c r="W68" s="178"/>
      <c r="X68" s="178"/>
      <c r="Y68" s="180"/>
      <c r="Z68" s="150"/>
      <c r="AA68" s="139"/>
    </row>
    <row r="69" spans="1:27" ht="17.25" customHeight="1">
      <c r="A69" s="290"/>
      <c r="B69" s="107"/>
      <c r="C69" s="178"/>
      <c r="D69" s="97" t="s">
        <v>439</v>
      </c>
      <c r="E69" s="121" t="s">
        <v>275</v>
      </c>
      <c r="F69" s="178"/>
      <c r="G69" s="178"/>
      <c r="H69" s="178"/>
      <c r="I69" s="203">
        <f>I71+I78+I85</f>
        <v>0</v>
      </c>
      <c r="J69" s="203">
        <f t="shared" ref="J69:M69" si="52">J71+J78+J85</f>
        <v>0</v>
      </c>
      <c r="K69" s="203">
        <f t="shared" si="52"/>
        <v>0</v>
      </c>
      <c r="L69" s="203">
        <f t="shared" si="52"/>
        <v>0</v>
      </c>
      <c r="M69" s="203">
        <f t="shared" si="52"/>
        <v>0</v>
      </c>
      <c r="N69" s="203">
        <f>SUM(I69:M69)</f>
        <v>0</v>
      </c>
      <c r="O69" s="178"/>
      <c r="P69" s="203">
        <f t="shared" ref="P69:Q69" si="53">P71+P78+P85</f>
        <v>0</v>
      </c>
      <c r="Q69" s="203">
        <f t="shared" si="53"/>
        <v>0</v>
      </c>
      <c r="R69" s="203">
        <f t="shared" ref="R69" si="54">SUM(P69:Q69)</f>
        <v>0</v>
      </c>
      <c r="S69" s="178"/>
      <c r="T69" s="204"/>
      <c r="U69" s="204"/>
      <c r="V69" s="178"/>
      <c r="W69" s="203">
        <f t="shared" ref="W69:X69" si="55">W71+W78+W85</f>
        <v>0</v>
      </c>
      <c r="X69" s="203">
        <f t="shared" si="55"/>
        <v>0</v>
      </c>
      <c r="Y69" s="180"/>
      <c r="Z69" s="150"/>
      <c r="AA69" s="139"/>
    </row>
    <row r="70" spans="1:27" ht="17.25" customHeight="1">
      <c r="A70" s="290"/>
      <c r="B70" s="107"/>
      <c r="C70" s="178"/>
      <c r="D70" s="178"/>
      <c r="E70" s="178"/>
      <c r="F70" s="178"/>
      <c r="G70" s="178"/>
      <c r="H70" s="178"/>
      <c r="I70" s="178"/>
      <c r="J70" s="178"/>
      <c r="K70" s="178"/>
      <c r="L70" s="178"/>
      <c r="M70" s="178"/>
      <c r="N70" s="178"/>
      <c r="O70" s="178"/>
      <c r="P70" s="178"/>
      <c r="Q70" s="178"/>
      <c r="R70" s="178"/>
      <c r="S70" s="178"/>
      <c r="T70" s="178"/>
      <c r="U70" s="178"/>
      <c r="V70" s="178"/>
      <c r="W70" s="178"/>
      <c r="X70" s="178"/>
      <c r="Y70" s="180"/>
      <c r="Z70" s="150"/>
      <c r="AA70" s="139"/>
    </row>
    <row r="71" spans="1:27" ht="17.25" customHeight="1">
      <c r="A71" s="290"/>
      <c r="B71" s="107"/>
      <c r="C71" s="178"/>
      <c r="D71" s="178"/>
      <c r="E71" s="97" t="s">
        <v>440</v>
      </c>
      <c r="F71" s="97" t="s">
        <v>420</v>
      </c>
      <c r="G71" s="178"/>
      <c r="H71" s="178"/>
      <c r="I71" s="203">
        <f>SUM(I73:I76)</f>
        <v>0</v>
      </c>
      <c r="J71" s="203">
        <f t="shared" ref="J71:M71" si="56">SUM(J73:J76)</f>
        <v>0</v>
      </c>
      <c r="K71" s="203">
        <f t="shared" si="56"/>
        <v>0</v>
      </c>
      <c r="L71" s="203">
        <f t="shared" si="56"/>
        <v>0</v>
      </c>
      <c r="M71" s="203">
        <f t="shared" si="56"/>
        <v>0</v>
      </c>
      <c r="N71" s="203">
        <f>SUM(I71:M71)</f>
        <v>0</v>
      </c>
      <c r="O71" s="178"/>
      <c r="P71" s="203">
        <f t="shared" ref="P71:Q71" si="57">SUM(P73:P76)</f>
        <v>0</v>
      </c>
      <c r="Q71" s="203">
        <f t="shared" si="57"/>
        <v>0</v>
      </c>
      <c r="R71" s="203">
        <f t="shared" ref="R71" si="58">SUM(P71:Q71)</f>
        <v>0</v>
      </c>
      <c r="S71" s="178"/>
      <c r="T71" s="204"/>
      <c r="U71" s="204"/>
      <c r="V71" s="178"/>
      <c r="W71" s="203">
        <f t="shared" ref="W71:X71" si="59">SUM(W73:W76)</f>
        <v>0</v>
      </c>
      <c r="X71" s="203">
        <f t="shared" si="59"/>
        <v>0</v>
      </c>
      <c r="Y71" s="180"/>
      <c r="Z71" s="150"/>
      <c r="AA71" s="139"/>
    </row>
    <row r="72" spans="1:27" ht="17.25" customHeight="1">
      <c r="A72" s="290"/>
      <c r="B72" s="107"/>
      <c r="C72" s="178"/>
      <c r="D72" s="178"/>
      <c r="E72" s="97"/>
      <c r="F72" s="97"/>
      <c r="G72" s="178"/>
      <c r="H72" s="178"/>
      <c r="I72" s="178"/>
      <c r="J72" s="178"/>
      <c r="K72" s="178"/>
      <c r="L72" s="178"/>
      <c r="M72" s="178"/>
      <c r="N72" s="178"/>
      <c r="O72" s="178"/>
      <c r="P72" s="178"/>
      <c r="Q72" s="178"/>
      <c r="R72" s="178"/>
      <c r="S72" s="178"/>
      <c r="T72" s="178"/>
      <c r="U72" s="178"/>
      <c r="V72" s="178"/>
      <c r="W72" s="178"/>
      <c r="X72" s="178"/>
      <c r="Y72" s="180"/>
      <c r="Z72" s="150"/>
      <c r="AA72" s="139"/>
    </row>
    <row r="73" spans="1:27" ht="17.25" customHeight="1">
      <c r="A73" s="290"/>
      <c r="B73" s="107"/>
      <c r="C73" s="178"/>
      <c r="D73" s="178"/>
      <c r="E73" s="178"/>
      <c r="F73" s="97" t="s">
        <v>441</v>
      </c>
      <c r="G73" s="97" t="s">
        <v>422</v>
      </c>
      <c r="H73" s="178"/>
      <c r="I73" s="177"/>
      <c r="J73" s="177"/>
      <c r="K73" s="177"/>
      <c r="L73" s="177"/>
      <c r="M73" s="177"/>
      <c r="N73" s="203">
        <f>SUM(I73:M73)</f>
        <v>0</v>
      </c>
      <c r="O73" s="178"/>
      <c r="P73" s="204"/>
      <c r="Q73" s="204"/>
      <c r="R73" s="203">
        <f t="shared" ref="R73:R76" si="60">SUM(P73:Q73)</f>
        <v>0</v>
      </c>
      <c r="S73" s="178"/>
      <c r="T73" s="204"/>
      <c r="U73" s="204"/>
      <c r="V73" s="178"/>
      <c r="W73" s="204"/>
      <c r="X73" s="204"/>
      <c r="Y73" s="180"/>
      <c r="Z73" s="150"/>
      <c r="AA73" s="139"/>
    </row>
    <row r="74" spans="1:27" ht="17.25" customHeight="1">
      <c r="A74" s="290"/>
      <c r="B74" s="107"/>
      <c r="C74" s="178"/>
      <c r="D74" s="178"/>
      <c r="E74" s="178"/>
      <c r="F74" s="97" t="s">
        <v>442</v>
      </c>
      <c r="G74" s="97" t="s">
        <v>424</v>
      </c>
      <c r="H74" s="178"/>
      <c r="I74" s="177"/>
      <c r="J74" s="177"/>
      <c r="K74" s="177"/>
      <c r="L74" s="177"/>
      <c r="M74" s="177"/>
      <c r="N74" s="203">
        <f>SUM(I74:M74)</f>
        <v>0</v>
      </c>
      <c r="O74" s="178"/>
      <c r="P74" s="204"/>
      <c r="Q74" s="204"/>
      <c r="R74" s="203">
        <f t="shared" si="60"/>
        <v>0</v>
      </c>
      <c r="S74" s="178"/>
      <c r="T74" s="204"/>
      <c r="U74" s="204"/>
      <c r="V74" s="178"/>
      <c r="W74" s="204"/>
      <c r="X74" s="204"/>
      <c r="Y74" s="180"/>
      <c r="Z74" s="150"/>
      <c r="AA74" s="139"/>
    </row>
    <row r="75" spans="1:27" ht="17.25" customHeight="1">
      <c r="A75" s="290"/>
      <c r="B75" s="107"/>
      <c r="C75" s="178"/>
      <c r="D75" s="178"/>
      <c r="E75" s="178"/>
      <c r="F75" s="97" t="s">
        <v>443</v>
      </c>
      <c r="G75" s="97" t="s">
        <v>381</v>
      </c>
      <c r="H75" s="178"/>
      <c r="I75" s="177"/>
      <c r="J75" s="177"/>
      <c r="K75" s="177"/>
      <c r="L75" s="177"/>
      <c r="M75" s="177"/>
      <c r="N75" s="203">
        <f>SUM(I75:M75)</f>
        <v>0</v>
      </c>
      <c r="O75" s="178"/>
      <c r="P75" s="204"/>
      <c r="Q75" s="204"/>
      <c r="R75" s="203">
        <f t="shared" si="60"/>
        <v>0</v>
      </c>
      <c r="S75" s="178"/>
      <c r="T75" s="204"/>
      <c r="U75" s="204"/>
      <c r="V75" s="178"/>
      <c r="W75" s="204"/>
      <c r="X75" s="204"/>
      <c r="Y75" s="180"/>
      <c r="Z75" s="150"/>
      <c r="AA75" s="139"/>
    </row>
    <row r="76" spans="1:27" ht="17.25" customHeight="1">
      <c r="A76" s="290"/>
      <c r="B76" s="107"/>
      <c r="C76" s="178"/>
      <c r="D76" s="178"/>
      <c r="E76" s="178"/>
      <c r="F76" s="97" t="s">
        <v>444</v>
      </c>
      <c r="G76" s="97" t="s">
        <v>427</v>
      </c>
      <c r="H76" s="178"/>
      <c r="I76" s="177"/>
      <c r="J76" s="177"/>
      <c r="K76" s="177"/>
      <c r="L76" s="177"/>
      <c r="M76" s="177"/>
      <c r="N76" s="203">
        <f>SUM(I76:M76)</f>
        <v>0</v>
      </c>
      <c r="O76" s="178"/>
      <c r="P76" s="204"/>
      <c r="Q76" s="204"/>
      <c r="R76" s="203">
        <f t="shared" si="60"/>
        <v>0</v>
      </c>
      <c r="S76" s="178"/>
      <c r="T76" s="204"/>
      <c r="U76" s="204"/>
      <c r="V76" s="178"/>
      <c r="W76" s="204"/>
      <c r="X76" s="204"/>
      <c r="Y76" s="180"/>
      <c r="Z76" s="150"/>
      <c r="AA76" s="139"/>
    </row>
    <row r="77" spans="1:27" ht="17.25" customHeight="1">
      <c r="A77" s="290"/>
      <c r="B77" s="107"/>
      <c r="C77" s="178"/>
      <c r="D77" s="178"/>
      <c r="E77" s="178"/>
      <c r="F77" s="178"/>
      <c r="G77" s="178"/>
      <c r="H77" s="178"/>
      <c r="I77" s="178"/>
      <c r="J77" s="178"/>
      <c r="K77" s="178"/>
      <c r="L77" s="178"/>
      <c r="M77" s="178"/>
      <c r="N77" s="178"/>
      <c r="O77" s="178"/>
      <c r="P77" s="178"/>
      <c r="Q77" s="178"/>
      <c r="R77" s="178"/>
      <c r="S77" s="178"/>
      <c r="T77" s="178"/>
      <c r="U77" s="178"/>
      <c r="V77" s="178"/>
      <c r="W77" s="178"/>
      <c r="X77" s="178"/>
      <c r="Y77" s="180"/>
      <c r="Z77" s="150"/>
      <c r="AA77" s="139"/>
    </row>
    <row r="78" spans="1:27" ht="17.25" customHeight="1">
      <c r="A78" s="290"/>
      <c r="B78" s="107"/>
      <c r="C78" s="178"/>
      <c r="D78" s="178"/>
      <c r="E78" s="97" t="s">
        <v>445</v>
      </c>
      <c r="F78" s="97" t="s">
        <v>429</v>
      </c>
      <c r="G78" s="178"/>
      <c r="H78" s="178"/>
      <c r="I78" s="203">
        <f>SUM(I80:I83)</f>
        <v>0</v>
      </c>
      <c r="J78" s="203">
        <f t="shared" ref="J78:M78" si="61">SUM(J80:J83)</f>
        <v>0</v>
      </c>
      <c r="K78" s="203">
        <f t="shared" si="61"/>
        <v>0</v>
      </c>
      <c r="L78" s="203">
        <f t="shared" si="61"/>
        <v>0</v>
      </c>
      <c r="M78" s="203">
        <f t="shared" si="61"/>
        <v>0</v>
      </c>
      <c r="N78" s="203">
        <f>SUM(I78:M78)</f>
        <v>0</v>
      </c>
      <c r="O78" s="178"/>
      <c r="P78" s="203">
        <f t="shared" ref="P78:Q78" si="62">SUM(P80:P83)</f>
        <v>0</v>
      </c>
      <c r="Q78" s="203">
        <f t="shared" si="62"/>
        <v>0</v>
      </c>
      <c r="R78" s="203">
        <f t="shared" ref="R78" si="63">SUM(P78:Q78)</f>
        <v>0</v>
      </c>
      <c r="S78" s="178"/>
      <c r="T78" s="204"/>
      <c r="U78" s="204"/>
      <c r="V78" s="178"/>
      <c r="W78" s="203">
        <f t="shared" ref="W78:X78" si="64">SUM(W80:W83)</f>
        <v>0</v>
      </c>
      <c r="X78" s="203">
        <f t="shared" si="64"/>
        <v>0</v>
      </c>
      <c r="Y78" s="180"/>
      <c r="Z78" s="150"/>
      <c r="AA78" s="139"/>
    </row>
    <row r="79" spans="1:27" ht="17.25" customHeight="1">
      <c r="A79" s="290"/>
      <c r="B79" s="107"/>
      <c r="C79" s="178"/>
      <c r="D79" s="178"/>
      <c r="E79" s="97"/>
      <c r="F79" s="97"/>
      <c r="G79" s="178"/>
      <c r="H79" s="178"/>
      <c r="I79" s="178"/>
      <c r="J79" s="178"/>
      <c r="K79" s="178"/>
      <c r="L79" s="178"/>
      <c r="M79" s="178"/>
      <c r="N79" s="178"/>
      <c r="O79" s="178"/>
      <c r="P79" s="178"/>
      <c r="Q79" s="178"/>
      <c r="R79" s="178"/>
      <c r="S79" s="178"/>
      <c r="T79" s="178"/>
      <c r="U79" s="178"/>
      <c r="V79" s="178"/>
      <c r="W79" s="178"/>
      <c r="X79" s="178"/>
      <c r="Y79" s="180"/>
      <c r="Z79" s="150"/>
      <c r="AA79" s="139"/>
    </row>
    <row r="80" spans="1:27" ht="17.25" customHeight="1">
      <c r="A80" s="290"/>
      <c r="B80" s="107"/>
      <c r="C80" s="178"/>
      <c r="D80" s="178"/>
      <c r="E80" s="178"/>
      <c r="F80" s="98" t="s">
        <v>446</v>
      </c>
      <c r="G80" s="97" t="s">
        <v>431</v>
      </c>
      <c r="H80" s="178"/>
      <c r="I80" s="204"/>
      <c r="J80" s="204"/>
      <c r="K80" s="204"/>
      <c r="L80" s="204"/>
      <c r="M80" s="204"/>
      <c r="N80" s="203">
        <f>SUM(I80:M80)</f>
        <v>0</v>
      </c>
      <c r="O80" s="178"/>
      <c r="P80" s="204"/>
      <c r="Q80" s="204"/>
      <c r="R80" s="203">
        <f t="shared" ref="R80:R83" si="65">SUM(P80:Q80)</f>
        <v>0</v>
      </c>
      <c r="S80" s="178"/>
      <c r="T80" s="204"/>
      <c r="U80" s="204"/>
      <c r="V80" s="178"/>
      <c r="W80" s="204"/>
      <c r="X80" s="204"/>
      <c r="Y80" s="180"/>
      <c r="Z80" s="150"/>
      <c r="AA80" s="139"/>
    </row>
    <row r="81" spans="1:27" ht="17.25" customHeight="1">
      <c r="A81" s="290"/>
      <c r="B81" s="107"/>
      <c r="C81" s="178"/>
      <c r="D81" s="178"/>
      <c r="E81" s="178"/>
      <c r="F81" s="98" t="s">
        <v>447</v>
      </c>
      <c r="G81" s="97" t="s">
        <v>433</v>
      </c>
      <c r="H81" s="178"/>
      <c r="I81" s="204"/>
      <c r="J81" s="204"/>
      <c r="K81" s="204"/>
      <c r="L81" s="204"/>
      <c r="M81" s="204"/>
      <c r="N81" s="203">
        <f>SUM(I81:M81)</f>
        <v>0</v>
      </c>
      <c r="O81" s="178"/>
      <c r="P81" s="204"/>
      <c r="Q81" s="204"/>
      <c r="R81" s="203">
        <f t="shared" si="65"/>
        <v>0</v>
      </c>
      <c r="S81" s="178"/>
      <c r="T81" s="204"/>
      <c r="U81" s="204"/>
      <c r="V81" s="178"/>
      <c r="W81" s="204"/>
      <c r="X81" s="204"/>
      <c r="Y81" s="180"/>
      <c r="Z81" s="150"/>
      <c r="AA81" s="139"/>
    </row>
    <row r="82" spans="1:27" ht="17.25" customHeight="1">
      <c r="A82" s="290"/>
      <c r="B82" s="107"/>
      <c r="C82" s="178"/>
      <c r="D82" s="178"/>
      <c r="E82" s="178"/>
      <c r="F82" s="98" t="s">
        <v>448</v>
      </c>
      <c r="G82" s="97" t="s">
        <v>435</v>
      </c>
      <c r="H82" s="178"/>
      <c r="I82" s="204"/>
      <c r="J82" s="204"/>
      <c r="K82" s="204"/>
      <c r="L82" s="204"/>
      <c r="M82" s="204"/>
      <c r="N82" s="203">
        <f>SUM(I82:M82)</f>
        <v>0</v>
      </c>
      <c r="O82" s="178"/>
      <c r="P82" s="204"/>
      <c r="Q82" s="209"/>
      <c r="R82" s="203">
        <f t="shared" si="65"/>
        <v>0</v>
      </c>
      <c r="S82" s="178"/>
      <c r="T82" s="204"/>
      <c r="U82" s="204"/>
      <c r="V82" s="178"/>
      <c r="W82" s="204"/>
      <c r="X82" s="204"/>
      <c r="Y82" s="180"/>
      <c r="Z82" s="150"/>
      <c r="AA82" s="139"/>
    </row>
    <row r="83" spans="1:27" ht="17.25" customHeight="1">
      <c r="A83" s="290"/>
      <c r="B83" s="107"/>
      <c r="C83" s="178"/>
      <c r="D83" s="178"/>
      <c r="E83" s="178"/>
      <c r="F83" s="98" t="s">
        <v>449</v>
      </c>
      <c r="G83" s="97" t="s">
        <v>229</v>
      </c>
      <c r="H83" s="178"/>
      <c r="I83" s="204"/>
      <c r="J83" s="204"/>
      <c r="K83" s="204"/>
      <c r="L83" s="204"/>
      <c r="M83" s="204"/>
      <c r="N83" s="203">
        <f>SUM(I83:M83)</f>
        <v>0</v>
      </c>
      <c r="O83" s="178"/>
      <c r="P83" s="204"/>
      <c r="Q83" s="204"/>
      <c r="R83" s="203">
        <f t="shared" si="65"/>
        <v>0</v>
      </c>
      <c r="S83" s="178"/>
      <c r="T83" s="204"/>
      <c r="U83" s="204"/>
      <c r="V83" s="178"/>
      <c r="W83" s="204"/>
      <c r="X83" s="204"/>
      <c r="Y83" s="180"/>
      <c r="Z83" s="150"/>
      <c r="AA83" s="139"/>
    </row>
    <row r="84" spans="1:27" ht="17.25" customHeight="1">
      <c r="A84" s="290"/>
      <c r="B84" s="107"/>
      <c r="C84" s="178"/>
      <c r="D84" s="178"/>
      <c r="E84" s="178"/>
      <c r="F84" s="178"/>
      <c r="G84" s="178"/>
      <c r="H84" s="178"/>
      <c r="I84" s="178"/>
      <c r="J84" s="178"/>
      <c r="K84" s="178"/>
      <c r="L84" s="178"/>
      <c r="M84" s="178"/>
      <c r="N84" s="178"/>
      <c r="O84" s="178"/>
      <c r="P84" s="178"/>
      <c r="Q84" s="178"/>
      <c r="R84" s="178"/>
      <c r="S84" s="178"/>
      <c r="T84" s="178"/>
      <c r="U84" s="178"/>
      <c r="V84" s="178"/>
      <c r="W84" s="178"/>
      <c r="X84" s="178"/>
      <c r="Y84" s="180"/>
      <c r="Z84" s="150"/>
      <c r="AA84" s="139"/>
    </row>
    <row r="85" spans="1:27" ht="17.25" customHeight="1">
      <c r="A85" s="290"/>
      <c r="B85" s="107"/>
      <c r="C85" s="178"/>
      <c r="D85" s="178"/>
      <c r="E85" s="97" t="s">
        <v>450</v>
      </c>
      <c r="F85" s="97" t="s">
        <v>438</v>
      </c>
      <c r="G85" s="178"/>
      <c r="H85" s="178"/>
      <c r="I85" s="204"/>
      <c r="J85" s="204"/>
      <c r="K85" s="204"/>
      <c r="L85" s="204"/>
      <c r="M85" s="204"/>
      <c r="N85" s="203">
        <f>SUM(I85:M85)</f>
        <v>0</v>
      </c>
      <c r="O85" s="178"/>
      <c r="P85" s="204"/>
      <c r="Q85" s="204"/>
      <c r="R85" s="203">
        <f t="shared" ref="R85" si="66">SUM(P85:Q85)</f>
        <v>0</v>
      </c>
      <c r="S85" s="178"/>
      <c r="T85" s="204"/>
      <c r="U85" s="204"/>
      <c r="V85" s="178"/>
      <c r="W85" s="204"/>
      <c r="X85" s="204"/>
      <c r="Y85" s="180"/>
      <c r="Z85" s="150"/>
      <c r="AA85" s="139"/>
    </row>
    <row r="86" spans="1:27" ht="17.25" customHeight="1">
      <c r="A86" s="290"/>
      <c r="B86" s="107"/>
      <c r="C86" s="178"/>
      <c r="D86" s="178"/>
      <c r="E86" s="178"/>
      <c r="F86" s="178"/>
      <c r="G86" s="178"/>
      <c r="H86" s="178"/>
      <c r="I86" s="178"/>
      <c r="J86" s="178"/>
      <c r="K86" s="178"/>
      <c r="L86" s="178"/>
      <c r="M86" s="178"/>
      <c r="N86" s="178"/>
      <c r="O86" s="178"/>
      <c r="P86" s="178"/>
      <c r="Q86" s="178"/>
      <c r="R86" s="178"/>
      <c r="S86" s="178"/>
      <c r="T86" s="178"/>
      <c r="U86" s="178"/>
      <c r="V86" s="178"/>
      <c r="W86" s="178"/>
      <c r="X86" s="178"/>
      <c r="Y86" s="180"/>
      <c r="Z86" s="150"/>
      <c r="AA86" s="139"/>
    </row>
    <row r="87" spans="1:27" ht="17.25" customHeight="1">
      <c r="A87" s="290"/>
      <c r="B87" s="107"/>
      <c r="C87" s="178"/>
      <c r="D87" s="97" t="s">
        <v>451</v>
      </c>
      <c r="E87" s="121" t="s">
        <v>276</v>
      </c>
      <c r="F87" s="178"/>
      <c r="G87" s="178"/>
      <c r="H87" s="178"/>
      <c r="I87" s="203">
        <f>I89+I96+I103</f>
        <v>0</v>
      </c>
      <c r="J87" s="203">
        <f t="shared" ref="J87:M87" si="67">J89+J96+J103</f>
        <v>0</v>
      </c>
      <c r="K87" s="203">
        <f t="shared" si="67"/>
        <v>0</v>
      </c>
      <c r="L87" s="203">
        <f t="shared" si="67"/>
        <v>0</v>
      </c>
      <c r="M87" s="203">
        <f t="shared" si="67"/>
        <v>0</v>
      </c>
      <c r="N87" s="203">
        <f>SUM(I87:M87)</f>
        <v>0</v>
      </c>
      <c r="O87" s="178"/>
      <c r="P87" s="203">
        <f t="shared" ref="P87:Q87" si="68">P89+P96+P103</f>
        <v>0</v>
      </c>
      <c r="Q87" s="203">
        <f t="shared" si="68"/>
        <v>0</v>
      </c>
      <c r="R87" s="203">
        <f t="shared" ref="R87" si="69">SUM(P87:Q87)</f>
        <v>0</v>
      </c>
      <c r="S87" s="178"/>
      <c r="T87" s="204"/>
      <c r="U87" s="204"/>
      <c r="V87" s="178"/>
      <c r="W87" s="203">
        <f t="shared" ref="W87:X87" si="70">W89+W96+W103</f>
        <v>0</v>
      </c>
      <c r="X87" s="203">
        <f t="shared" si="70"/>
        <v>0</v>
      </c>
      <c r="Y87" s="180"/>
      <c r="Z87" s="150"/>
      <c r="AA87" s="139"/>
    </row>
    <row r="88" spans="1:27" ht="17.25" customHeight="1">
      <c r="A88" s="290"/>
      <c r="B88" s="107"/>
      <c r="C88" s="178"/>
      <c r="D88" s="178"/>
      <c r="E88" s="178"/>
      <c r="F88" s="178"/>
      <c r="G88" s="178"/>
      <c r="H88" s="178"/>
      <c r="I88" s="178"/>
      <c r="J88" s="178"/>
      <c r="K88" s="178"/>
      <c r="L88" s="178"/>
      <c r="M88" s="178"/>
      <c r="N88" s="178"/>
      <c r="O88" s="178"/>
      <c r="P88" s="178"/>
      <c r="Q88" s="178"/>
      <c r="R88" s="178"/>
      <c r="S88" s="178"/>
      <c r="T88" s="178"/>
      <c r="U88" s="178"/>
      <c r="V88" s="178"/>
      <c r="W88" s="178"/>
      <c r="X88" s="178"/>
      <c r="Y88" s="180"/>
      <c r="Z88" s="150"/>
      <c r="AA88" s="139"/>
    </row>
    <row r="89" spans="1:27" ht="17.25" customHeight="1">
      <c r="A89" s="290"/>
      <c r="B89" s="107"/>
      <c r="C89" s="178"/>
      <c r="D89" s="178"/>
      <c r="E89" s="97" t="s">
        <v>452</v>
      </c>
      <c r="F89" s="97" t="s">
        <v>420</v>
      </c>
      <c r="G89" s="178"/>
      <c r="H89" s="178"/>
      <c r="I89" s="203">
        <f>SUM(I91:I94)</f>
        <v>0</v>
      </c>
      <c r="J89" s="203">
        <f t="shared" ref="J89:M89" si="71">SUM(J91:J94)</f>
        <v>0</v>
      </c>
      <c r="K89" s="203">
        <f t="shared" si="71"/>
        <v>0</v>
      </c>
      <c r="L89" s="203">
        <f t="shared" si="71"/>
        <v>0</v>
      </c>
      <c r="M89" s="203">
        <f t="shared" si="71"/>
        <v>0</v>
      </c>
      <c r="N89" s="203">
        <f>SUM(I89:M89)</f>
        <v>0</v>
      </c>
      <c r="O89" s="178"/>
      <c r="P89" s="203">
        <f t="shared" ref="P89:Q89" si="72">SUM(P91:P94)</f>
        <v>0</v>
      </c>
      <c r="Q89" s="203">
        <f t="shared" si="72"/>
        <v>0</v>
      </c>
      <c r="R89" s="203">
        <f t="shared" ref="R89" si="73">SUM(P89:Q89)</f>
        <v>0</v>
      </c>
      <c r="S89" s="178"/>
      <c r="T89" s="204"/>
      <c r="U89" s="204"/>
      <c r="V89" s="178"/>
      <c r="W89" s="203">
        <f t="shared" ref="W89:X89" si="74">SUM(W91:W94)</f>
        <v>0</v>
      </c>
      <c r="X89" s="203">
        <f t="shared" si="74"/>
        <v>0</v>
      </c>
      <c r="Y89" s="180"/>
      <c r="Z89" s="150"/>
      <c r="AA89" s="139"/>
    </row>
    <row r="90" spans="1:27" ht="17.25" customHeight="1">
      <c r="A90" s="290"/>
      <c r="B90" s="107"/>
      <c r="C90" s="178"/>
      <c r="D90" s="178"/>
      <c r="E90" s="97"/>
      <c r="F90" s="97"/>
      <c r="G90" s="178"/>
      <c r="H90" s="178"/>
      <c r="I90" s="178"/>
      <c r="J90" s="178"/>
      <c r="K90" s="178"/>
      <c r="L90" s="178"/>
      <c r="M90" s="178"/>
      <c r="N90" s="178"/>
      <c r="O90" s="178"/>
      <c r="P90" s="178"/>
      <c r="Q90" s="178"/>
      <c r="R90" s="178"/>
      <c r="S90" s="178"/>
      <c r="T90" s="178"/>
      <c r="U90" s="178"/>
      <c r="V90" s="178"/>
      <c r="W90" s="178"/>
      <c r="X90" s="178"/>
      <c r="Y90" s="180"/>
      <c r="Z90" s="150"/>
      <c r="AA90" s="139"/>
    </row>
    <row r="91" spans="1:27" ht="17.25" customHeight="1">
      <c r="A91" s="290"/>
      <c r="B91" s="107"/>
      <c r="C91" s="178"/>
      <c r="D91" s="178"/>
      <c r="E91" s="178"/>
      <c r="F91" s="97" t="s">
        <v>453</v>
      </c>
      <c r="G91" s="97" t="s">
        <v>422</v>
      </c>
      <c r="H91" s="178"/>
      <c r="I91" s="204"/>
      <c r="J91" s="204"/>
      <c r="K91" s="204"/>
      <c r="L91" s="204"/>
      <c r="M91" s="204"/>
      <c r="N91" s="203">
        <f>SUM(I91:M91)</f>
        <v>0</v>
      </c>
      <c r="O91" s="178"/>
      <c r="P91" s="204"/>
      <c r="Q91" s="204"/>
      <c r="R91" s="203">
        <f t="shared" ref="R91:R94" si="75">SUM(P91:Q91)</f>
        <v>0</v>
      </c>
      <c r="S91" s="178"/>
      <c r="T91" s="204"/>
      <c r="U91" s="204"/>
      <c r="V91" s="178"/>
      <c r="W91" s="204"/>
      <c r="X91" s="204"/>
      <c r="Y91" s="180"/>
      <c r="Z91" s="150"/>
      <c r="AA91" s="139"/>
    </row>
    <row r="92" spans="1:27" ht="17.25" customHeight="1">
      <c r="A92" s="290"/>
      <c r="B92" s="107"/>
      <c r="C92" s="178"/>
      <c r="D92" s="178"/>
      <c r="E92" s="178"/>
      <c r="F92" s="97" t="s">
        <v>454</v>
      </c>
      <c r="G92" s="97" t="s">
        <v>424</v>
      </c>
      <c r="H92" s="178"/>
      <c r="I92" s="204"/>
      <c r="J92" s="204"/>
      <c r="K92" s="204"/>
      <c r="L92" s="204"/>
      <c r="M92" s="204"/>
      <c r="N92" s="203">
        <f>SUM(I92:M92)</f>
        <v>0</v>
      </c>
      <c r="O92" s="178"/>
      <c r="P92" s="204"/>
      <c r="Q92" s="204"/>
      <c r="R92" s="203">
        <f t="shared" si="75"/>
        <v>0</v>
      </c>
      <c r="S92" s="178"/>
      <c r="T92" s="204"/>
      <c r="U92" s="204"/>
      <c r="V92" s="178"/>
      <c r="W92" s="204"/>
      <c r="X92" s="204"/>
      <c r="Y92" s="180"/>
      <c r="Z92" s="150"/>
      <c r="AA92" s="139"/>
    </row>
    <row r="93" spans="1:27" ht="17.25" customHeight="1">
      <c r="A93" s="290"/>
      <c r="B93" s="107"/>
      <c r="C93" s="178"/>
      <c r="D93" s="178"/>
      <c r="E93" s="178"/>
      <c r="F93" s="97" t="s">
        <v>455</v>
      </c>
      <c r="G93" s="97" t="s">
        <v>381</v>
      </c>
      <c r="H93" s="178"/>
      <c r="I93" s="204"/>
      <c r="J93" s="204"/>
      <c r="K93" s="204"/>
      <c r="L93" s="204"/>
      <c r="M93" s="204"/>
      <c r="N93" s="203">
        <f>SUM(I93:M93)</f>
        <v>0</v>
      </c>
      <c r="O93" s="178"/>
      <c r="P93" s="204"/>
      <c r="Q93" s="204"/>
      <c r="R93" s="203">
        <f t="shared" si="75"/>
        <v>0</v>
      </c>
      <c r="S93" s="178"/>
      <c r="T93" s="204"/>
      <c r="U93" s="204"/>
      <c r="V93" s="178"/>
      <c r="W93" s="204"/>
      <c r="X93" s="204"/>
      <c r="Y93" s="180"/>
      <c r="Z93" s="150"/>
      <c r="AA93" s="139"/>
    </row>
    <row r="94" spans="1:27" ht="17.25" customHeight="1">
      <c r="A94" s="290"/>
      <c r="B94" s="107"/>
      <c r="C94" s="178"/>
      <c r="D94" s="178"/>
      <c r="E94" s="178"/>
      <c r="F94" s="97" t="s">
        <v>456</v>
      </c>
      <c r="G94" s="97" t="s">
        <v>427</v>
      </c>
      <c r="H94" s="178"/>
      <c r="I94" s="204"/>
      <c r="J94" s="204"/>
      <c r="K94" s="204"/>
      <c r="L94" s="204"/>
      <c r="M94" s="204"/>
      <c r="N94" s="203">
        <f>SUM(I94:M94)</f>
        <v>0</v>
      </c>
      <c r="O94" s="178"/>
      <c r="P94" s="204"/>
      <c r="Q94" s="204"/>
      <c r="R94" s="203">
        <f t="shared" si="75"/>
        <v>0</v>
      </c>
      <c r="S94" s="178"/>
      <c r="T94" s="204"/>
      <c r="U94" s="204"/>
      <c r="V94" s="178"/>
      <c r="W94" s="204"/>
      <c r="X94" s="204"/>
      <c r="Y94" s="180"/>
      <c r="Z94" s="150"/>
      <c r="AA94" s="139"/>
    </row>
    <row r="95" spans="1:27" ht="17.25" customHeight="1">
      <c r="A95" s="290"/>
      <c r="B95" s="107"/>
      <c r="C95" s="178"/>
      <c r="D95" s="178"/>
      <c r="E95" s="178"/>
      <c r="F95" s="178"/>
      <c r="G95" s="178"/>
      <c r="H95" s="178"/>
      <c r="I95" s="178"/>
      <c r="J95" s="178"/>
      <c r="K95" s="178"/>
      <c r="L95" s="178"/>
      <c r="M95" s="178"/>
      <c r="N95" s="178"/>
      <c r="O95" s="178"/>
      <c r="P95" s="178"/>
      <c r="Q95" s="178"/>
      <c r="R95" s="178"/>
      <c r="S95" s="178"/>
      <c r="T95" s="178"/>
      <c r="U95" s="178"/>
      <c r="V95" s="178"/>
      <c r="W95" s="178"/>
      <c r="X95" s="178"/>
      <c r="Y95" s="180"/>
      <c r="Z95" s="150"/>
      <c r="AA95" s="139"/>
    </row>
    <row r="96" spans="1:27" ht="17.25" customHeight="1">
      <c r="A96" s="290"/>
      <c r="B96" s="107"/>
      <c r="C96" s="178"/>
      <c r="D96" s="178"/>
      <c r="E96" s="97" t="s">
        <v>457</v>
      </c>
      <c r="F96" s="97" t="s">
        <v>429</v>
      </c>
      <c r="G96" s="178"/>
      <c r="H96" s="178"/>
      <c r="I96" s="203">
        <f>SUM(I98:I101)</f>
        <v>0</v>
      </c>
      <c r="J96" s="203">
        <f t="shared" ref="J96:M96" si="76">SUM(J98:J101)</f>
        <v>0</v>
      </c>
      <c r="K96" s="203">
        <f t="shared" si="76"/>
        <v>0</v>
      </c>
      <c r="L96" s="203">
        <f t="shared" si="76"/>
        <v>0</v>
      </c>
      <c r="M96" s="203">
        <f t="shared" si="76"/>
        <v>0</v>
      </c>
      <c r="N96" s="203">
        <f>SUM(I96:M96)</f>
        <v>0</v>
      </c>
      <c r="O96" s="178"/>
      <c r="P96" s="203">
        <f t="shared" ref="P96:Q96" si="77">SUM(P98:P101)</f>
        <v>0</v>
      </c>
      <c r="Q96" s="203">
        <f t="shared" si="77"/>
        <v>0</v>
      </c>
      <c r="R96" s="203">
        <f t="shared" ref="R96" si="78">SUM(P96:Q96)</f>
        <v>0</v>
      </c>
      <c r="S96" s="178"/>
      <c r="T96" s="204"/>
      <c r="U96" s="204"/>
      <c r="V96" s="178"/>
      <c r="W96" s="203">
        <f t="shared" ref="W96:X96" si="79">SUM(W98:W101)</f>
        <v>0</v>
      </c>
      <c r="X96" s="203">
        <f t="shared" si="79"/>
        <v>0</v>
      </c>
      <c r="Y96" s="180"/>
      <c r="Z96" s="150"/>
      <c r="AA96" s="139"/>
    </row>
    <row r="97" spans="1:27" ht="17.25" customHeight="1">
      <c r="A97" s="290"/>
      <c r="B97" s="107"/>
      <c r="C97" s="178"/>
      <c r="D97" s="178"/>
      <c r="E97" s="97"/>
      <c r="F97" s="97"/>
      <c r="G97" s="178"/>
      <c r="H97" s="178"/>
      <c r="I97" s="178"/>
      <c r="J97" s="178"/>
      <c r="K97" s="178"/>
      <c r="L97" s="178"/>
      <c r="M97" s="178"/>
      <c r="N97" s="178"/>
      <c r="O97" s="178"/>
      <c r="P97" s="178"/>
      <c r="Q97" s="178"/>
      <c r="R97" s="178"/>
      <c r="S97" s="178"/>
      <c r="T97" s="178"/>
      <c r="U97" s="178"/>
      <c r="V97" s="178"/>
      <c r="W97" s="178"/>
      <c r="X97" s="178"/>
      <c r="Y97" s="180"/>
      <c r="Z97" s="150"/>
      <c r="AA97" s="139"/>
    </row>
    <row r="98" spans="1:27" ht="17.25" customHeight="1">
      <c r="A98" s="290"/>
      <c r="B98" s="107"/>
      <c r="C98" s="178"/>
      <c r="D98" s="178"/>
      <c r="E98" s="178"/>
      <c r="F98" s="98" t="s">
        <v>458</v>
      </c>
      <c r="G98" s="97" t="s">
        <v>431</v>
      </c>
      <c r="H98" s="178"/>
      <c r="I98" s="204"/>
      <c r="J98" s="204"/>
      <c r="K98" s="204"/>
      <c r="L98" s="204"/>
      <c r="M98" s="204"/>
      <c r="N98" s="203">
        <f>SUM(I98:M98)</f>
        <v>0</v>
      </c>
      <c r="O98" s="178"/>
      <c r="P98" s="204"/>
      <c r="Q98" s="204"/>
      <c r="R98" s="203">
        <f t="shared" ref="R98:R101" si="80">SUM(P98:Q98)</f>
        <v>0</v>
      </c>
      <c r="S98" s="178"/>
      <c r="T98" s="204"/>
      <c r="U98" s="204"/>
      <c r="V98" s="178"/>
      <c r="W98" s="204"/>
      <c r="X98" s="204"/>
      <c r="Y98" s="180"/>
      <c r="Z98" s="150"/>
      <c r="AA98" s="139"/>
    </row>
    <row r="99" spans="1:27" ht="17.25" customHeight="1">
      <c r="A99" s="290"/>
      <c r="B99" s="107"/>
      <c r="C99" s="178"/>
      <c r="D99" s="178"/>
      <c r="E99" s="178"/>
      <c r="F99" s="98" t="s">
        <v>459</v>
      </c>
      <c r="G99" s="97" t="s">
        <v>433</v>
      </c>
      <c r="H99" s="178"/>
      <c r="I99" s="204"/>
      <c r="J99" s="204"/>
      <c r="K99" s="204"/>
      <c r="L99" s="204"/>
      <c r="M99" s="204"/>
      <c r="N99" s="203">
        <f>SUM(I99:M99)</f>
        <v>0</v>
      </c>
      <c r="O99" s="178"/>
      <c r="P99" s="204"/>
      <c r="Q99" s="204"/>
      <c r="R99" s="203">
        <f t="shared" si="80"/>
        <v>0</v>
      </c>
      <c r="S99" s="178"/>
      <c r="T99" s="204"/>
      <c r="U99" s="204"/>
      <c r="V99" s="178"/>
      <c r="W99" s="204"/>
      <c r="X99" s="204"/>
      <c r="Y99" s="180"/>
      <c r="Z99" s="150"/>
      <c r="AA99" s="139"/>
    </row>
    <row r="100" spans="1:27" ht="17.25" customHeight="1">
      <c r="A100" s="290"/>
      <c r="B100" s="107"/>
      <c r="C100" s="178"/>
      <c r="D100" s="178"/>
      <c r="E100" s="178"/>
      <c r="F100" s="98" t="s">
        <v>460</v>
      </c>
      <c r="G100" s="97" t="s">
        <v>435</v>
      </c>
      <c r="H100" s="178"/>
      <c r="I100" s="204"/>
      <c r="J100" s="204"/>
      <c r="K100" s="204"/>
      <c r="L100" s="204"/>
      <c r="M100" s="204"/>
      <c r="N100" s="203">
        <f>SUM(I100:M100)</f>
        <v>0</v>
      </c>
      <c r="O100" s="178"/>
      <c r="P100" s="204"/>
      <c r="Q100" s="204"/>
      <c r="R100" s="203">
        <f t="shared" si="80"/>
        <v>0</v>
      </c>
      <c r="S100" s="178"/>
      <c r="T100" s="204"/>
      <c r="U100" s="204"/>
      <c r="V100" s="178"/>
      <c r="W100" s="204"/>
      <c r="X100" s="204"/>
      <c r="Y100" s="180"/>
      <c r="Z100" s="150"/>
      <c r="AA100" s="139"/>
    </row>
    <row r="101" spans="1:27" ht="17.25" customHeight="1">
      <c r="A101" s="290"/>
      <c r="B101" s="107"/>
      <c r="C101" s="178"/>
      <c r="D101" s="178"/>
      <c r="E101" s="178"/>
      <c r="F101" s="98" t="s">
        <v>461</v>
      </c>
      <c r="G101" s="97" t="s">
        <v>229</v>
      </c>
      <c r="H101" s="178"/>
      <c r="I101" s="204"/>
      <c r="J101" s="204"/>
      <c r="K101" s="204"/>
      <c r="L101" s="204"/>
      <c r="M101" s="204"/>
      <c r="N101" s="203">
        <f>SUM(I101:M101)</f>
        <v>0</v>
      </c>
      <c r="O101" s="178"/>
      <c r="P101" s="204"/>
      <c r="Q101" s="204"/>
      <c r="R101" s="203">
        <f t="shared" si="80"/>
        <v>0</v>
      </c>
      <c r="S101" s="178"/>
      <c r="T101" s="204"/>
      <c r="U101" s="204"/>
      <c r="V101" s="178"/>
      <c r="W101" s="204"/>
      <c r="X101" s="204"/>
      <c r="Y101" s="180"/>
      <c r="Z101" s="150"/>
      <c r="AA101" s="139"/>
    </row>
    <row r="102" spans="1:27" ht="17.25" customHeight="1">
      <c r="A102" s="290"/>
      <c r="B102" s="107"/>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80"/>
      <c r="Z102" s="150"/>
      <c r="AA102" s="139"/>
    </row>
    <row r="103" spans="1:27" ht="17.25" customHeight="1">
      <c r="A103" s="290"/>
      <c r="B103" s="107"/>
      <c r="C103" s="178"/>
      <c r="D103" s="178"/>
      <c r="E103" s="97" t="s">
        <v>462</v>
      </c>
      <c r="F103" s="97" t="s">
        <v>463</v>
      </c>
      <c r="G103" s="178"/>
      <c r="H103" s="178"/>
      <c r="I103" s="204"/>
      <c r="J103" s="204"/>
      <c r="K103" s="204"/>
      <c r="L103" s="204"/>
      <c r="M103" s="204"/>
      <c r="N103" s="203">
        <f>SUM(I103:M103)</f>
        <v>0</v>
      </c>
      <c r="O103" s="178"/>
      <c r="P103" s="204"/>
      <c r="Q103" s="204"/>
      <c r="R103" s="203">
        <f t="shared" ref="R103" si="81">SUM(P103:Q103)</f>
        <v>0</v>
      </c>
      <c r="S103" s="178"/>
      <c r="T103" s="204"/>
      <c r="U103" s="204"/>
      <c r="V103" s="178"/>
      <c r="W103" s="204"/>
      <c r="X103" s="204"/>
      <c r="Y103" s="180"/>
      <c r="Z103" s="150"/>
      <c r="AA103" s="139"/>
    </row>
    <row r="104" spans="1:27" ht="17.25" customHeight="1">
      <c r="A104" s="290"/>
      <c r="B104" s="107"/>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80"/>
      <c r="Z104" s="150"/>
      <c r="AA104" s="139"/>
    </row>
    <row r="105" spans="1:27" ht="17.25" customHeight="1">
      <c r="A105" s="290"/>
      <c r="B105" s="107"/>
      <c r="C105" s="97">
        <v>4.47</v>
      </c>
      <c r="D105" s="121" t="s">
        <v>277</v>
      </c>
      <c r="E105" s="178"/>
      <c r="F105" s="178"/>
      <c r="G105" s="178"/>
      <c r="H105" s="178"/>
      <c r="I105" s="204"/>
      <c r="J105" s="204"/>
      <c r="K105" s="204"/>
      <c r="L105" s="204"/>
      <c r="M105" s="204"/>
      <c r="N105" s="203">
        <f>SUM(I105:M105)</f>
        <v>0</v>
      </c>
      <c r="O105" s="178"/>
      <c r="P105" s="204"/>
      <c r="Q105" s="204"/>
      <c r="R105" s="203">
        <f t="shared" ref="R105:R108" si="82">SUM(P105:Q105)</f>
        <v>0</v>
      </c>
      <c r="S105" s="178"/>
      <c r="T105" s="204"/>
      <c r="U105" s="204"/>
      <c r="V105" s="178"/>
      <c r="W105" s="204"/>
      <c r="X105" s="204"/>
      <c r="Y105" s="180"/>
      <c r="Z105" s="150"/>
      <c r="AA105" s="139"/>
    </row>
    <row r="106" spans="1:27" ht="17.25" customHeight="1">
      <c r="A106" s="290"/>
      <c r="B106" s="107"/>
      <c r="C106" s="97">
        <v>4.4800000000000004</v>
      </c>
      <c r="D106" s="121" t="s">
        <v>464</v>
      </c>
      <c r="E106" s="178"/>
      <c r="F106" s="178"/>
      <c r="G106" s="178"/>
      <c r="H106" s="178"/>
      <c r="I106" s="203">
        <f>SUM(I107:I108)</f>
        <v>0</v>
      </c>
      <c r="J106" s="203">
        <f t="shared" ref="J106:M106" si="83">SUM(J107:J108)</f>
        <v>0</v>
      </c>
      <c r="K106" s="203">
        <f t="shared" si="83"/>
        <v>0</v>
      </c>
      <c r="L106" s="203">
        <f t="shared" si="83"/>
        <v>0</v>
      </c>
      <c r="M106" s="203">
        <f t="shared" si="83"/>
        <v>0</v>
      </c>
      <c r="N106" s="203">
        <f>SUM(I106:M106)</f>
        <v>0</v>
      </c>
      <c r="O106" s="178"/>
      <c r="P106" s="203">
        <f t="shared" ref="P106" si="84">SUM(P107:P108)</f>
        <v>0</v>
      </c>
      <c r="Q106" s="203">
        <f t="shared" ref="Q106" si="85">SUM(Q107:Q108)</f>
        <v>0</v>
      </c>
      <c r="R106" s="203">
        <f t="shared" si="82"/>
        <v>0</v>
      </c>
      <c r="S106" s="178"/>
      <c r="T106" s="204"/>
      <c r="U106" s="204"/>
      <c r="V106" s="178"/>
      <c r="W106" s="203">
        <f t="shared" ref="W106" si="86">SUM(W107:W108)</f>
        <v>0</v>
      </c>
      <c r="X106" s="203">
        <f t="shared" ref="X106" si="87">SUM(X107:X108)</f>
        <v>0</v>
      </c>
      <c r="Y106" s="180"/>
      <c r="Z106" s="150"/>
      <c r="AA106" s="139"/>
    </row>
    <row r="107" spans="1:27" ht="17.25" customHeight="1">
      <c r="A107" s="290"/>
      <c r="B107" s="107"/>
      <c r="C107" s="178"/>
      <c r="D107" s="178" t="s">
        <v>465</v>
      </c>
      <c r="E107" s="165" t="s">
        <v>466</v>
      </c>
      <c r="F107" s="98"/>
      <c r="G107" s="97"/>
      <c r="H107" s="178"/>
      <c r="I107" s="204"/>
      <c r="J107" s="204"/>
      <c r="K107" s="204"/>
      <c r="L107" s="204"/>
      <c r="M107" s="204"/>
      <c r="N107" s="203">
        <f t="shared" ref="N107:N108" si="88">SUM(I107:M107)</f>
        <v>0</v>
      </c>
      <c r="O107" s="178"/>
      <c r="P107" s="204"/>
      <c r="Q107" s="204"/>
      <c r="R107" s="203">
        <f t="shared" si="82"/>
        <v>0</v>
      </c>
      <c r="S107" s="178"/>
      <c r="T107" s="204"/>
      <c r="U107" s="204"/>
      <c r="V107" s="178"/>
      <c r="W107" s="204"/>
      <c r="X107" s="204"/>
      <c r="Y107" s="180"/>
      <c r="Z107" s="150"/>
      <c r="AA107" s="139"/>
    </row>
    <row r="108" spans="1:27" ht="17.25" customHeight="1">
      <c r="A108" s="290"/>
      <c r="B108" s="107"/>
      <c r="C108" s="178"/>
      <c r="D108" s="178" t="s">
        <v>467</v>
      </c>
      <c r="E108" s="165" t="s">
        <v>368</v>
      </c>
      <c r="F108" s="98"/>
      <c r="G108" s="97"/>
      <c r="H108" s="178"/>
      <c r="I108" s="204"/>
      <c r="J108" s="204"/>
      <c r="K108" s="204"/>
      <c r="L108" s="204"/>
      <c r="M108" s="204"/>
      <c r="N108" s="203">
        <f t="shared" si="88"/>
        <v>0</v>
      </c>
      <c r="O108" s="178"/>
      <c r="P108" s="204"/>
      <c r="Q108" s="204"/>
      <c r="R108" s="203">
        <f t="shared" si="82"/>
        <v>0</v>
      </c>
      <c r="S108" s="178"/>
      <c r="T108" s="204"/>
      <c r="U108" s="204"/>
      <c r="V108" s="178"/>
      <c r="W108" s="204"/>
      <c r="X108" s="204"/>
      <c r="Y108" s="180"/>
      <c r="Z108" s="150"/>
      <c r="AA108" s="139"/>
    </row>
    <row r="109" spans="1:27" ht="17.25" customHeight="1">
      <c r="A109" s="290"/>
      <c r="B109" s="107"/>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80"/>
      <c r="Z109" s="150"/>
      <c r="AA109" s="139"/>
    </row>
    <row r="110" spans="1:27" ht="17.25" customHeight="1">
      <c r="A110" s="290"/>
      <c r="B110" s="107"/>
      <c r="C110" s="166" t="s">
        <v>292</v>
      </c>
      <c r="D110" s="178"/>
      <c r="E110" s="178"/>
      <c r="F110" s="178"/>
      <c r="G110" s="178"/>
      <c r="H110" s="178"/>
      <c r="I110" s="203">
        <f>SUM(I112:I115)</f>
        <v>0</v>
      </c>
      <c r="J110" s="203">
        <f t="shared" ref="J110:M110" si="89">SUM(J112:J115)</f>
        <v>0</v>
      </c>
      <c r="K110" s="203">
        <f t="shared" si="89"/>
        <v>0</v>
      </c>
      <c r="L110" s="203">
        <f t="shared" si="89"/>
        <v>0</v>
      </c>
      <c r="M110" s="203">
        <f t="shared" si="89"/>
        <v>0</v>
      </c>
      <c r="N110" s="203">
        <f t="shared" ref="N110:N114" si="90">SUM(I110:M110)</f>
        <v>0</v>
      </c>
      <c r="O110" s="178"/>
      <c r="P110" s="203">
        <f t="shared" ref="P110:Q110" si="91">SUM(P112:P115)</f>
        <v>0</v>
      </c>
      <c r="Q110" s="203">
        <f t="shared" si="91"/>
        <v>0</v>
      </c>
      <c r="R110" s="203">
        <f t="shared" ref="R110" si="92">SUM(P110:Q110)</f>
        <v>0</v>
      </c>
      <c r="S110" s="178"/>
      <c r="T110" s="204"/>
      <c r="U110" s="204"/>
      <c r="V110" s="178"/>
      <c r="W110" s="203">
        <f t="shared" ref="W110:X110" si="93">SUM(W112:W115)</f>
        <v>0</v>
      </c>
      <c r="X110" s="203">
        <f t="shared" si="93"/>
        <v>0</v>
      </c>
      <c r="Y110" s="180"/>
      <c r="Z110" s="150"/>
      <c r="AA110" s="139"/>
    </row>
    <row r="111" spans="1:27" ht="17.25" customHeight="1">
      <c r="A111" s="290"/>
      <c r="B111" s="107"/>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80"/>
      <c r="Z111" s="150"/>
      <c r="AA111" s="139"/>
    </row>
    <row r="112" spans="1:27" ht="17.25" customHeight="1">
      <c r="A112" s="290"/>
      <c r="B112" s="107"/>
      <c r="C112" s="97" t="s">
        <v>468</v>
      </c>
      <c r="D112" s="121" t="s">
        <v>252</v>
      </c>
      <c r="E112" s="178"/>
      <c r="F112" s="178"/>
      <c r="G112" s="178"/>
      <c r="H112" s="178"/>
      <c r="I112" s="204"/>
      <c r="J112" s="204"/>
      <c r="K112" s="204"/>
      <c r="L112" s="204"/>
      <c r="M112" s="204"/>
      <c r="N112" s="203">
        <f t="shared" si="90"/>
        <v>0</v>
      </c>
      <c r="O112" s="178"/>
      <c r="P112" s="204"/>
      <c r="Q112" s="204"/>
      <c r="R112" s="203">
        <f t="shared" ref="R112:R114" si="94">SUM(P112:Q112)</f>
        <v>0</v>
      </c>
      <c r="S112" s="178"/>
      <c r="T112" s="204"/>
      <c r="U112" s="204"/>
      <c r="V112" s="178"/>
      <c r="W112" s="204"/>
      <c r="X112" s="204"/>
      <c r="Y112" s="180"/>
      <c r="Z112" s="150"/>
      <c r="AA112" s="139"/>
    </row>
    <row r="113" spans="1:27" ht="17.25" customHeight="1">
      <c r="A113" s="290"/>
      <c r="B113" s="107"/>
      <c r="C113" s="97" t="s">
        <v>469</v>
      </c>
      <c r="D113" s="121" t="s">
        <v>271</v>
      </c>
      <c r="E113" s="178"/>
      <c r="F113" s="178"/>
      <c r="G113" s="178"/>
      <c r="H113" s="178"/>
      <c r="I113" s="204"/>
      <c r="J113" s="204"/>
      <c r="K113" s="204"/>
      <c r="L113" s="204"/>
      <c r="M113" s="204"/>
      <c r="N113" s="203">
        <f t="shared" si="90"/>
        <v>0</v>
      </c>
      <c r="O113" s="178"/>
      <c r="P113" s="204"/>
      <c r="Q113" s="204"/>
      <c r="R113" s="203">
        <f t="shared" si="94"/>
        <v>0</v>
      </c>
      <c r="S113" s="178"/>
      <c r="T113" s="204"/>
      <c r="U113" s="204"/>
      <c r="V113" s="178"/>
      <c r="W113" s="204"/>
      <c r="X113" s="204"/>
      <c r="Y113" s="180"/>
      <c r="Z113" s="150"/>
      <c r="AA113" s="139"/>
    </row>
    <row r="114" spans="1:27" ht="17.25" customHeight="1">
      <c r="A114" s="290"/>
      <c r="B114" s="107"/>
      <c r="C114" s="97" t="s">
        <v>470</v>
      </c>
      <c r="D114" s="121" t="s">
        <v>471</v>
      </c>
      <c r="E114" s="178"/>
      <c r="F114" s="178"/>
      <c r="G114" s="178"/>
      <c r="H114" s="178"/>
      <c r="I114" s="204"/>
      <c r="J114" s="204"/>
      <c r="K114" s="204"/>
      <c r="L114" s="204"/>
      <c r="M114" s="204"/>
      <c r="N114" s="203">
        <f t="shared" si="90"/>
        <v>0</v>
      </c>
      <c r="O114" s="178"/>
      <c r="P114" s="204"/>
      <c r="Q114" s="204"/>
      <c r="R114" s="203">
        <f t="shared" si="94"/>
        <v>0</v>
      </c>
      <c r="S114" s="178"/>
      <c r="T114" s="204"/>
      <c r="U114" s="204"/>
      <c r="V114" s="178"/>
      <c r="W114" s="204"/>
      <c r="X114" s="204"/>
      <c r="Y114" s="180"/>
      <c r="Z114" s="150"/>
      <c r="AA114" s="139"/>
    </row>
    <row r="115" spans="1:27" ht="17.25" customHeight="1">
      <c r="A115" s="290"/>
      <c r="B115" s="107"/>
      <c r="C115" s="97" t="s">
        <v>472</v>
      </c>
      <c r="D115" s="121" t="s">
        <v>473</v>
      </c>
      <c r="E115" s="178"/>
      <c r="F115" s="178"/>
      <c r="G115" s="178"/>
      <c r="H115" s="178"/>
      <c r="I115" s="204"/>
      <c r="J115" s="204"/>
      <c r="K115" s="204"/>
      <c r="L115" s="204"/>
      <c r="M115" s="204"/>
      <c r="N115" s="203">
        <f t="shared" ref="N115" si="95">SUM(I115:M115)</f>
        <v>0</v>
      </c>
      <c r="O115" s="178"/>
      <c r="P115" s="204"/>
      <c r="Q115" s="204"/>
      <c r="R115" s="203">
        <f t="shared" ref="R115" si="96">SUM(P115:Q115)</f>
        <v>0</v>
      </c>
      <c r="S115" s="178"/>
      <c r="T115" s="204"/>
      <c r="U115" s="204"/>
      <c r="V115" s="178"/>
      <c r="W115" s="204"/>
      <c r="X115" s="204"/>
      <c r="Y115" s="180"/>
      <c r="Z115" s="150"/>
      <c r="AA115" s="139"/>
    </row>
    <row r="116" spans="1:27" ht="17.25" customHeight="1">
      <c r="A116" s="290"/>
      <c r="B116" s="107"/>
      <c r="C116" s="97"/>
      <c r="D116" s="121"/>
      <c r="E116" s="178"/>
      <c r="F116" s="178"/>
      <c r="G116" s="178"/>
      <c r="H116" s="178"/>
      <c r="I116" s="178"/>
      <c r="J116" s="178"/>
      <c r="K116" s="178"/>
      <c r="L116" s="178"/>
      <c r="M116" s="178"/>
      <c r="N116" s="178"/>
      <c r="O116" s="178"/>
      <c r="P116" s="178"/>
      <c r="Q116" s="178"/>
      <c r="R116" s="178"/>
      <c r="S116" s="178"/>
      <c r="T116" s="178"/>
      <c r="U116" s="178"/>
      <c r="V116" s="178"/>
      <c r="W116" s="178"/>
      <c r="X116" s="178"/>
      <c r="Y116" s="180"/>
      <c r="Z116" s="150"/>
      <c r="AA116" s="139"/>
    </row>
    <row r="117" spans="1:27" ht="17.25" customHeight="1">
      <c r="A117" s="290"/>
      <c r="B117" s="100" t="s">
        <v>474</v>
      </c>
      <c r="C117" s="100" t="s">
        <v>280</v>
      </c>
      <c r="D117" s="178"/>
      <c r="E117" s="178"/>
      <c r="F117" s="178"/>
      <c r="G117" s="178"/>
      <c r="H117" s="178"/>
      <c r="I117" s="204"/>
      <c r="J117" s="204"/>
      <c r="K117" s="204"/>
      <c r="L117" s="204"/>
      <c r="M117" s="204"/>
      <c r="N117" s="203">
        <f>SUM(I117:M117)</f>
        <v>0</v>
      </c>
      <c r="O117" s="178"/>
      <c r="P117" s="204"/>
      <c r="Q117" s="204"/>
      <c r="R117" s="211">
        <f t="shared" ref="R117" si="97">SUM(P117:Q117)</f>
        <v>0</v>
      </c>
      <c r="S117" s="178"/>
      <c r="T117" s="204"/>
      <c r="U117" s="204"/>
      <c r="V117" s="178"/>
      <c r="W117" s="204"/>
      <c r="X117" s="204"/>
      <c r="Y117" s="180"/>
      <c r="Z117" s="150"/>
      <c r="AA117" s="139"/>
    </row>
    <row r="118" spans="1:27" ht="17.25" customHeight="1">
      <c r="A118" s="290"/>
      <c r="B118" s="107"/>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80"/>
      <c r="Z118" s="150"/>
      <c r="AA118" s="139"/>
    </row>
    <row r="119" spans="1:27" ht="17.25" customHeight="1">
      <c r="A119" s="290"/>
      <c r="B119" s="107" t="s">
        <v>475</v>
      </c>
      <c r="C119" s="165" t="s">
        <v>476</v>
      </c>
      <c r="D119" s="178"/>
      <c r="E119" s="178"/>
      <c r="F119" s="178"/>
      <c r="G119" s="178"/>
      <c r="H119" s="178"/>
      <c r="I119" s="178"/>
      <c r="J119" s="178"/>
      <c r="K119" s="178"/>
      <c r="L119" s="178"/>
      <c r="M119" s="178"/>
      <c r="N119" s="178"/>
      <c r="O119" s="178"/>
      <c r="P119" s="178"/>
      <c r="Q119" s="204"/>
      <c r="R119" s="178"/>
      <c r="S119" s="178"/>
      <c r="T119" s="178"/>
      <c r="U119" s="178"/>
      <c r="V119" s="178"/>
      <c r="W119" s="178"/>
      <c r="X119" s="178"/>
      <c r="Y119" s="180"/>
      <c r="Z119" s="150"/>
      <c r="AA119" s="139"/>
    </row>
    <row r="120" spans="1:27" ht="17.25" customHeight="1">
      <c r="A120" s="290"/>
      <c r="B120" s="107"/>
      <c r="C120" s="178"/>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80"/>
      <c r="Z120" s="150"/>
      <c r="AA120" s="139"/>
    </row>
    <row r="121" spans="1:27" ht="17.25" customHeight="1">
      <c r="A121" s="296"/>
      <c r="B121" s="97" t="s">
        <v>186</v>
      </c>
      <c r="C121" s="121" t="s">
        <v>283</v>
      </c>
      <c r="D121" s="121"/>
      <c r="E121" s="165"/>
      <c r="F121" s="165"/>
      <c r="G121" s="165"/>
      <c r="H121" s="165"/>
      <c r="I121" s="340"/>
      <c r="J121" s="340"/>
      <c r="K121" s="340"/>
      <c r="L121" s="340"/>
      <c r="M121" s="340"/>
      <c r="N121" s="336">
        <f>SUM(I121:M121)</f>
        <v>0</v>
      </c>
      <c r="O121" s="337"/>
      <c r="P121" s="340"/>
      <c r="Q121" s="340"/>
      <c r="R121" s="336">
        <f t="shared" ref="R121" si="98">SUM(P121:Q121)</f>
        <v>0</v>
      </c>
      <c r="S121" s="338"/>
      <c r="T121" s="340"/>
      <c r="U121" s="340"/>
      <c r="V121" s="338"/>
      <c r="W121" s="340"/>
      <c r="X121" s="340"/>
      <c r="Y121" s="180"/>
      <c r="Z121" s="150" t="s">
        <v>175</v>
      </c>
      <c r="AA121" s="139">
        <f>N121-'1 Counterparty'!K139</f>
        <v>0</v>
      </c>
    </row>
    <row r="122" spans="1:27" ht="17.25" customHeight="1">
      <c r="A122" s="296"/>
      <c r="B122" s="178"/>
      <c r="C122" s="165"/>
      <c r="D122" s="165"/>
      <c r="E122" s="165"/>
      <c r="F122" s="165"/>
      <c r="G122" s="165"/>
      <c r="H122" s="165"/>
      <c r="I122" s="337"/>
      <c r="J122" s="337"/>
      <c r="K122" s="337"/>
      <c r="L122" s="337"/>
      <c r="M122" s="337"/>
      <c r="N122" s="337"/>
      <c r="O122" s="337"/>
      <c r="P122" s="337"/>
      <c r="Q122" s="337"/>
      <c r="R122" s="337"/>
      <c r="S122" s="337"/>
      <c r="T122" s="337"/>
      <c r="U122" s="337"/>
      <c r="V122" s="337"/>
      <c r="W122" s="337"/>
      <c r="X122" s="337"/>
      <c r="Y122" s="180"/>
      <c r="Z122" s="175"/>
      <c r="AA122" s="139"/>
    </row>
    <row r="123" spans="1:27" ht="17.25" customHeight="1">
      <c r="A123" s="290">
        <v>5</v>
      </c>
      <c r="B123" s="295" t="s">
        <v>188</v>
      </c>
      <c r="C123" s="217"/>
      <c r="D123" s="165"/>
      <c r="E123" s="165"/>
      <c r="F123" s="165"/>
      <c r="G123" s="165"/>
      <c r="H123" s="165"/>
      <c r="I123" s="337"/>
      <c r="J123" s="337"/>
      <c r="K123" s="337"/>
      <c r="L123" s="337"/>
      <c r="M123" s="337"/>
      <c r="N123" s="239">
        <f>'1 Counterparty'!K141</f>
        <v>0</v>
      </c>
      <c r="O123" s="338"/>
      <c r="P123" s="340"/>
      <c r="Q123" s="340"/>
      <c r="R123" s="336">
        <f t="shared" ref="R123" si="99">SUM(P123:Q123)</f>
        <v>0</v>
      </c>
      <c r="S123" s="338"/>
      <c r="T123" s="340"/>
      <c r="U123" s="340"/>
      <c r="V123" s="338"/>
      <c r="W123" s="340"/>
      <c r="X123" s="340"/>
      <c r="Y123" s="180"/>
      <c r="Z123" s="150" t="s">
        <v>175</v>
      </c>
      <c r="AA123" s="139">
        <f>N123-'1 Counterparty'!K141</f>
        <v>0</v>
      </c>
    </row>
    <row r="124" spans="1:27" ht="17.25" customHeight="1">
      <c r="A124" s="296"/>
      <c r="B124" s="178"/>
      <c r="C124" s="165"/>
      <c r="D124" s="165"/>
      <c r="E124" s="165"/>
      <c r="F124" s="165"/>
      <c r="G124" s="165"/>
      <c r="H124" s="165"/>
      <c r="I124" s="165"/>
      <c r="J124" s="165"/>
      <c r="K124" s="165"/>
      <c r="L124" s="165"/>
      <c r="M124" s="165"/>
      <c r="N124" s="337"/>
      <c r="O124" s="165"/>
      <c r="P124" s="165"/>
      <c r="Q124" s="165"/>
      <c r="R124" s="165"/>
      <c r="S124" s="165"/>
      <c r="T124" s="165"/>
      <c r="U124" s="165"/>
      <c r="V124" s="165"/>
      <c r="W124" s="165"/>
      <c r="X124" s="165"/>
      <c r="Y124" s="180"/>
      <c r="Z124" s="175"/>
      <c r="AA124" s="139"/>
    </row>
    <row r="125" spans="1:27" ht="17.25" customHeight="1">
      <c r="A125" s="290">
        <v>6</v>
      </c>
      <c r="B125" s="171" t="s">
        <v>189</v>
      </c>
      <c r="C125" s="218"/>
      <c r="D125" s="179"/>
      <c r="E125" s="179"/>
      <c r="F125" s="179"/>
      <c r="G125" s="179"/>
      <c r="H125" s="179"/>
      <c r="I125" s="179"/>
      <c r="J125" s="179"/>
      <c r="K125" s="179"/>
      <c r="L125" s="179"/>
      <c r="M125" s="187"/>
      <c r="N125" s="239">
        <f>'1 Counterparty'!K163</f>
        <v>0</v>
      </c>
      <c r="O125" s="187"/>
      <c r="P125" s="187"/>
      <c r="Q125" s="179"/>
      <c r="R125" s="179"/>
      <c r="S125" s="179"/>
      <c r="T125" s="179"/>
      <c r="U125" s="179"/>
      <c r="V125" s="179"/>
      <c r="W125" s="179"/>
      <c r="X125" s="179"/>
      <c r="Y125" s="180"/>
      <c r="Z125" s="150" t="s">
        <v>175</v>
      </c>
      <c r="AA125" s="139">
        <f>N125-'1 Counterparty'!K163</f>
        <v>0</v>
      </c>
    </row>
    <row r="126" spans="1:27" ht="17.25" customHeight="1">
      <c r="A126" s="296"/>
      <c r="B126" s="179"/>
      <c r="C126" s="179"/>
      <c r="D126" s="179"/>
      <c r="E126" s="179"/>
      <c r="F126" s="179"/>
      <c r="G126" s="179"/>
      <c r="H126" s="179"/>
      <c r="I126" s="179"/>
      <c r="J126" s="179"/>
      <c r="K126" s="179"/>
      <c r="L126" s="179"/>
      <c r="M126" s="187"/>
      <c r="N126" s="121"/>
      <c r="O126" s="187"/>
      <c r="P126" s="187"/>
      <c r="Q126" s="179"/>
      <c r="R126" s="179"/>
      <c r="S126" s="179"/>
      <c r="T126" s="179"/>
      <c r="U126" s="179"/>
      <c r="V126" s="179"/>
      <c r="W126" s="179"/>
      <c r="X126" s="179"/>
      <c r="Y126" s="180"/>
      <c r="Z126" s="175"/>
      <c r="AA126" s="139"/>
    </row>
    <row r="127" spans="1:27" ht="17.25" customHeight="1">
      <c r="A127" s="290">
        <v>7</v>
      </c>
      <c r="B127" s="286" t="s">
        <v>193</v>
      </c>
      <c r="C127" s="218"/>
      <c r="D127" s="179"/>
      <c r="E127" s="179"/>
      <c r="F127" s="179"/>
      <c r="G127" s="179"/>
      <c r="H127" s="179"/>
      <c r="I127" s="179"/>
      <c r="J127" s="179"/>
      <c r="K127" s="179"/>
      <c r="L127" s="179"/>
      <c r="M127" s="187"/>
      <c r="N127" s="239">
        <f>'1 Counterparty'!K180</f>
        <v>0</v>
      </c>
      <c r="O127" s="187"/>
      <c r="P127" s="187"/>
      <c r="Q127" s="179"/>
      <c r="R127" s="179"/>
      <c r="S127" s="179"/>
      <c r="T127" s="179"/>
      <c r="U127" s="179"/>
      <c r="V127" s="179"/>
      <c r="W127" s="179"/>
      <c r="X127" s="179"/>
      <c r="Y127" s="180"/>
      <c r="Z127" s="150" t="s">
        <v>175</v>
      </c>
      <c r="AA127" s="139">
        <f>N127-'1 Counterparty'!K180</f>
        <v>0</v>
      </c>
    </row>
    <row r="128" spans="1:27" ht="17.25" customHeight="1">
      <c r="A128" s="296"/>
      <c r="B128" s="179"/>
      <c r="C128" s="179"/>
      <c r="D128" s="179"/>
      <c r="E128" s="179"/>
      <c r="F128" s="179"/>
      <c r="G128" s="179"/>
      <c r="H128" s="179"/>
      <c r="I128" s="179"/>
      <c r="J128" s="179"/>
      <c r="K128" s="179"/>
      <c r="L128" s="179"/>
      <c r="M128" s="187"/>
      <c r="N128" s="338"/>
      <c r="O128" s="187"/>
      <c r="P128" s="187"/>
      <c r="Q128" s="179"/>
      <c r="R128" s="179"/>
      <c r="S128" s="179"/>
      <c r="T128" s="179"/>
      <c r="U128" s="179"/>
      <c r="V128" s="179"/>
      <c r="W128" s="179"/>
      <c r="X128" s="179"/>
      <c r="Y128" s="180"/>
      <c r="Z128" s="175"/>
      <c r="AA128" s="139"/>
    </row>
    <row r="129" spans="1:27" ht="17.25" customHeight="1">
      <c r="A129" s="291">
        <v>8</v>
      </c>
      <c r="B129" s="171" t="s">
        <v>194</v>
      </c>
      <c r="C129" s="218"/>
      <c r="D129" s="179"/>
      <c r="E129" s="179"/>
      <c r="F129" s="179"/>
      <c r="G129" s="179"/>
      <c r="H129" s="179"/>
      <c r="I129" s="179"/>
      <c r="J129" s="179"/>
      <c r="K129" s="179"/>
      <c r="L129" s="179"/>
      <c r="M129" s="187"/>
      <c r="N129" s="239">
        <f>'1 Counterparty'!K202</f>
        <v>0</v>
      </c>
      <c r="O129" s="187"/>
      <c r="P129" s="187"/>
      <c r="Q129" s="179"/>
      <c r="R129" s="179"/>
      <c r="S129" s="179"/>
      <c r="T129" s="179"/>
      <c r="U129" s="179"/>
      <c r="V129" s="179"/>
      <c r="W129" s="179"/>
      <c r="X129" s="179"/>
      <c r="Y129" s="180"/>
      <c r="Z129" s="150" t="s">
        <v>175</v>
      </c>
      <c r="AA129" s="139">
        <f>N129-'1 Counterparty'!K202</f>
        <v>0</v>
      </c>
    </row>
    <row r="130" spans="1:27" ht="17.25" customHeight="1">
      <c r="A130" s="297"/>
      <c r="B130" s="179"/>
      <c r="C130" s="179"/>
      <c r="D130" s="179"/>
      <c r="E130" s="179"/>
      <c r="F130" s="179"/>
      <c r="G130" s="179"/>
      <c r="H130" s="179"/>
      <c r="I130" s="179"/>
      <c r="J130" s="179"/>
      <c r="K130" s="179"/>
      <c r="L130" s="179"/>
      <c r="M130" s="187"/>
      <c r="N130" s="339"/>
      <c r="O130" s="187"/>
      <c r="P130" s="187"/>
      <c r="Q130" s="179"/>
      <c r="R130" s="179"/>
      <c r="S130" s="179"/>
      <c r="T130" s="179"/>
      <c r="U130" s="179"/>
      <c r="V130" s="179"/>
      <c r="W130" s="179"/>
      <c r="X130" s="179"/>
      <c r="Y130" s="180"/>
      <c r="Z130" s="175"/>
      <c r="AA130" s="139"/>
    </row>
    <row r="131" spans="1:27" ht="17.25" customHeight="1">
      <c r="A131" s="290">
        <v>9</v>
      </c>
      <c r="B131" s="286" t="s">
        <v>197</v>
      </c>
      <c r="C131" s="218"/>
      <c r="D131" s="179"/>
      <c r="E131" s="179"/>
      <c r="F131" s="179"/>
      <c r="G131" s="179"/>
      <c r="H131" s="179"/>
      <c r="I131" s="179"/>
      <c r="J131" s="179"/>
      <c r="K131" s="179"/>
      <c r="L131" s="179"/>
      <c r="M131" s="187"/>
      <c r="N131" s="239">
        <f>N17+N19+N21+N26+N121+N123+N125+N127+N129-R21-R26</f>
        <v>0</v>
      </c>
      <c r="O131" s="187"/>
      <c r="P131" s="187" t="s">
        <v>351</v>
      </c>
      <c r="Q131" s="188">
        <f>N131-'1 Counterparty'!K217</f>
        <v>0</v>
      </c>
      <c r="R131" s="179"/>
      <c r="S131" s="179"/>
      <c r="T131" s="179"/>
      <c r="U131" s="179"/>
      <c r="V131" s="179"/>
      <c r="W131" s="179"/>
      <c r="X131" s="179"/>
      <c r="Y131" s="180"/>
      <c r="Z131" s="150" t="s">
        <v>175</v>
      </c>
      <c r="AA131" s="139">
        <f>N131-'1 Counterparty'!K217</f>
        <v>0</v>
      </c>
    </row>
    <row r="132" spans="1:27" ht="17.25" customHeight="1">
      <c r="A132" s="296"/>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80"/>
      <c r="Z132" s="175"/>
      <c r="AA132" s="139"/>
    </row>
    <row r="133" spans="1:27" ht="27.95" customHeight="1">
      <c r="A133" s="296"/>
      <c r="B133" s="178"/>
      <c r="C133" s="178"/>
      <c r="D133" s="178"/>
      <c r="E133" s="178"/>
      <c r="F133" s="178"/>
      <c r="G133" s="178"/>
      <c r="H133" s="178"/>
      <c r="I133" s="265" t="s">
        <v>477</v>
      </c>
      <c r="J133" s="208"/>
      <c r="K133" s="208"/>
      <c r="L133" s="208"/>
      <c r="M133" s="208"/>
      <c r="N133" s="208"/>
      <c r="O133" s="208"/>
      <c r="P133" s="208"/>
      <c r="Q133" s="208"/>
      <c r="R133" s="208"/>
      <c r="S133" s="208"/>
      <c r="T133" s="208"/>
      <c r="U133" s="208"/>
      <c r="V133" s="208"/>
      <c r="W133" s="208"/>
      <c r="X133" s="208"/>
      <c r="Y133" s="178"/>
      <c r="Z133" s="150" t="s">
        <v>168</v>
      </c>
      <c r="AA133" s="139">
        <f>COUNTIF(AA17:AA131,"&gt;0.2")+COUNTIF(AA17:AA131,"&lt;-0.2")</f>
        <v>0</v>
      </c>
    </row>
    <row r="134" spans="1:27" ht="17.25" customHeight="1">
      <c r="A134" s="296"/>
      <c r="B134" s="178"/>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483"/>
      <c r="AA134" s="139"/>
    </row>
    <row r="135" spans="1:27" ht="17.25" customHeight="1">
      <c r="A135" s="296"/>
      <c r="B135" s="178"/>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483"/>
      <c r="AA135" s="139"/>
    </row>
    <row r="136" spans="1:27" ht="17.25" customHeight="1">
      <c r="A136" s="296"/>
      <c r="B136" s="178"/>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483"/>
      <c r="AA136" s="139"/>
    </row>
    <row r="137" spans="1:27" ht="17.25" customHeight="1">
      <c r="A137" s="296"/>
      <c r="B137" s="178"/>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483"/>
      <c r="AA137" s="139"/>
    </row>
    <row r="138" spans="1:27" ht="17.25" customHeight="1">
      <c r="A138" s="296"/>
      <c r="B138" s="178"/>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483"/>
      <c r="AA138" s="139"/>
    </row>
    <row r="139" spans="1:27" ht="17.25" customHeight="1">
      <c r="A139" s="296"/>
      <c r="B139" s="178"/>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483"/>
      <c r="AA139" s="139"/>
    </row>
    <row r="140" spans="1:27" ht="17.25" customHeight="1">
      <c r="A140" s="296"/>
      <c r="B140" s="178"/>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483"/>
      <c r="AA140" s="139"/>
    </row>
    <row r="141" spans="1:27" ht="17.25" customHeight="1">
      <c r="A141" s="296"/>
      <c r="B141" s="178"/>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483"/>
      <c r="AA141" s="139"/>
    </row>
    <row r="142" spans="1:27" ht="17.25" customHeight="1">
      <c r="A142" s="296"/>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483"/>
      <c r="AA142" s="139"/>
    </row>
    <row r="143" spans="1:27" ht="17.25" customHeight="1">
      <c r="A143" s="296"/>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483"/>
      <c r="AA143" s="139"/>
    </row>
    <row r="144" spans="1:27" ht="17.25" customHeight="1">
      <c r="A144" s="296"/>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483"/>
      <c r="AA144" s="139"/>
    </row>
    <row r="145" spans="1:33" ht="27.95" customHeight="1">
      <c r="A145" s="298"/>
      <c r="B145" s="624" t="s">
        <v>387</v>
      </c>
      <c r="C145" s="625"/>
      <c r="D145" s="625"/>
      <c r="E145" s="625"/>
      <c r="F145" s="625"/>
      <c r="G145" s="625"/>
      <c r="H145" s="626"/>
      <c r="I145" s="611" t="s">
        <v>388</v>
      </c>
      <c r="J145" s="614" t="s">
        <v>389</v>
      </c>
      <c r="K145" s="623"/>
      <c r="L145" s="623"/>
      <c r="M145" s="615"/>
      <c r="N145" s="611" t="s">
        <v>168</v>
      </c>
      <c r="O145" s="302"/>
      <c r="P145" s="611" t="s">
        <v>390</v>
      </c>
      <c r="Q145" s="611" t="s">
        <v>391</v>
      </c>
      <c r="R145" s="611" t="s">
        <v>478</v>
      </c>
      <c r="S145" s="178"/>
      <c r="T145" s="190"/>
      <c r="U145" s="190"/>
      <c r="V145" s="178"/>
      <c r="W145" s="616" t="s">
        <v>394</v>
      </c>
      <c r="X145" s="617"/>
      <c r="Y145" s="189"/>
      <c r="Z145" s="174"/>
      <c r="AA145" s="174"/>
      <c r="AB145" s="23"/>
      <c r="AC145" s="23"/>
      <c r="AD145" s="23"/>
      <c r="AF145" s="39"/>
    </row>
    <row r="146" spans="1:33" ht="24" customHeight="1">
      <c r="A146" s="298"/>
      <c r="B146" s="627"/>
      <c r="C146" s="628"/>
      <c r="D146" s="628"/>
      <c r="E146" s="628"/>
      <c r="F146" s="628"/>
      <c r="G146" s="628"/>
      <c r="H146" s="629"/>
      <c r="I146" s="613"/>
      <c r="J146" s="614" t="s">
        <v>395</v>
      </c>
      <c r="K146" s="623"/>
      <c r="L146" s="615"/>
      <c r="M146" s="611" t="s">
        <v>396</v>
      </c>
      <c r="N146" s="613"/>
      <c r="O146" s="302"/>
      <c r="P146" s="613"/>
      <c r="Q146" s="613"/>
      <c r="R146" s="613"/>
      <c r="S146" s="178"/>
      <c r="T146" s="190"/>
      <c r="U146" s="190"/>
      <c r="V146" s="178"/>
      <c r="W146" s="611" t="s">
        <v>399</v>
      </c>
      <c r="X146" s="611" t="s">
        <v>400</v>
      </c>
      <c r="Y146" s="189"/>
      <c r="Z146" s="483"/>
      <c r="AA146" s="483"/>
      <c r="AF146" s="39"/>
    </row>
    <row r="147" spans="1:33" ht="78" customHeight="1">
      <c r="A147" s="298"/>
      <c r="B147" s="630"/>
      <c r="C147" s="631"/>
      <c r="D147" s="628"/>
      <c r="E147" s="628"/>
      <c r="F147" s="628"/>
      <c r="G147" s="628"/>
      <c r="H147" s="629"/>
      <c r="I147" s="613"/>
      <c r="J147" s="303" t="s">
        <v>401</v>
      </c>
      <c r="K147" s="303" t="s">
        <v>402</v>
      </c>
      <c r="L147" s="303" t="s">
        <v>403</v>
      </c>
      <c r="M147" s="613"/>
      <c r="N147" s="613"/>
      <c r="O147" s="302"/>
      <c r="P147" s="613"/>
      <c r="Q147" s="613" t="s">
        <v>391</v>
      </c>
      <c r="R147" s="613" t="s">
        <v>391</v>
      </c>
      <c r="S147" s="306"/>
      <c r="T147" s="190"/>
      <c r="U147" s="190"/>
      <c r="V147" s="307"/>
      <c r="W147" s="613" t="s">
        <v>405</v>
      </c>
      <c r="X147" s="613"/>
      <c r="Y147" s="189"/>
      <c r="Z147" s="483"/>
      <c r="AA147" s="483"/>
      <c r="AF147" s="39"/>
    </row>
    <row r="148" spans="1:33" ht="17.25" customHeight="1">
      <c r="A148" s="298"/>
      <c r="B148" s="277"/>
      <c r="C148" s="277"/>
      <c r="D148" s="274"/>
      <c r="E148" s="274"/>
      <c r="F148" s="274"/>
      <c r="G148" s="274"/>
      <c r="H148" s="274"/>
      <c r="I148" s="275" t="s">
        <v>235</v>
      </c>
      <c r="J148" s="275" t="s">
        <v>236</v>
      </c>
      <c r="K148" s="275" t="s">
        <v>406</v>
      </c>
      <c r="L148" s="275" t="s">
        <v>407</v>
      </c>
      <c r="M148" s="275" t="s">
        <v>408</v>
      </c>
      <c r="N148" s="275" t="s">
        <v>409</v>
      </c>
      <c r="O148" s="276"/>
      <c r="P148" s="275" t="s">
        <v>410</v>
      </c>
      <c r="Q148" s="275" t="s">
        <v>411</v>
      </c>
      <c r="R148" s="275" t="s">
        <v>412</v>
      </c>
      <c r="S148" s="304"/>
      <c r="T148" s="305"/>
      <c r="U148" s="305"/>
      <c r="V148" s="304"/>
      <c r="W148" s="275" t="s">
        <v>415</v>
      </c>
      <c r="X148" s="275" t="s">
        <v>416</v>
      </c>
      <c r="Y148" s="189"/>
      <c r="Z148" s="483"/>
      <c r="AA148" s="483"/>
      <c r="AF148" s="39"/>
    </row>
    <row r="149" spans="1:33" ht="17.25" customHeight="1">
      <c r="A149" s="298"/>
      <c r="B149" s="178"/>
      <c r="C149" s="178"/>
      <c r="D149" s="178"/>
      <c r="E149" s="178"/>
      <c r="F149" s="178"/>
      <c r="G149" s="178"/>
      <c r="H149" s="178"/>
      <c r="I149" s="191"/>
      <c r="J149" s="190"/>
      <c r="K149" s="190"/>
      <c r="L149" s="190"/>
      <c r="M149" s="190"/>
      <c r="N149" s="190"/>
      <c r="O149" s="190"/>
      <c r="P149" s="178"/>
      <c r="Q149" s="190"/>
      <c r="R149" s="190"/>
      <c r="S149" s="190"/>
      <c r="T149" s="190"/>
      <c r="U149" s="190"/>
      <c r="V149" s="178"/>
      <c r="W149" s="190"/>
      <c r="X149" s="190"/>
      <c r="Y149" s="189"/>
      <c r="Z149" s="483"/>
      <c r="AA149" s="483"/>
      <c r="AG149" s="39"/>
    </row>
    <row r="150" spans="1:33" ht="17.25" customHeight="1">
      <c r="A150" s="298"/>
      <c r="B150" s="178"/>
      <c r="C150" s="171" t="s">
        <v>479</v>
      </c>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89"/>
      <c r="Z150" s="483"/>
      <c r="AA150" s="483"/>
      <c r="AG150" s="39"/>
    </row>
    <row r="151" spans="1:33" ht="17.25" customHeight="1">
      <c r="A151" s="298"/>
      <c r="B151" s="220" t="s">
        <v>480</v>
      </c>
      <c r="C151" s="221" t="s">
        <v>345</v>
      </c>
      <c r="D151" s="190"/>
      <c r="E151" s="190"/>
      <c r="F151" s="190"/>
      <c r="G151" s="190"/>
      <c r="H151" s="190"/>
      <c r="I151" s="203">
        <f>SUM(I152:I157)</f>
        <v>0</v>
      </c>
      <c r="J151" s="203">
        <f>SUM(J152:J157)</f>
        <v>0</v>
      </c>
      <c r="K151" s="203">
        <f>SUM(K152:K157)</f>
        <v>0</v>
      </c>
      <c r="L151" s="203">
        <f>SUM(L152:L157)</f>
        <v>0</v>
      </c>
      <c r="M151" s="203">
        <f>SUM(M152:M157)</f>
        <v>0</v>
      </c>
      <c r="N151" s="203">
        <f>SUM(I151:M151)</f>
        <v>0</v>
      </c>
      <c r="O151" s="190"/>
      <c r="P151" s="203">
        <f>SUM(P152:P157)</f>
        <v>0</v>
      </c>
      <c r="Q151" s="203">
        <f>SUM(Q152:Q157)</f>
        <v>0</v>
      </c>
      <c r="R151" s="203">
        <f t="shared" ref="R151" si="100">SUM(P151:Q151)</f>
        <v>0</v>
      </c>
      <c r="S151" s="190"/>
      <c r="T151" s="190"/>
      <c r="U151" s="190"/>
      <c r="V151" s="178"/>
      <c r="W151" s="203">
        <f>SUM(W152:W157)</f>
        <v>0</v>
      </c>
      <c r="X151" s="203">
        <f>SUM(X152:X157)</f>
        <v>0</v>
      </c>
      <c r="Y151" s="189"/>
      <c r="Z151" s="150"/>
      <c r="AA151" s="483"/>
      <c r="AG151" s="39"/>
    </row>
    <row r="152" spans="1:33" ht="17.25" customHeight="1">
      <c r="A152" s="298"/>
      <c r="B152" s="178"/>
      <c r="C152" s="189" t="s">
        <v>481</v>
      </c>
      <c r="D152" s="98" t="s">
        <v>364</v>
      </c>
      <c r="E152" s="192"/>
      <c r="F152" s="192"/>
      <c r="G152" s="192"/>
      <c r="H152" s="192"/>
      <c r="I152" s="205"/>
      <c r="J152" s="205"/>
      <c r="K152" s="205"/>
      <c r="L152" s="205"/>
      <c r="M152" s="205"/>
      <c r="N152" s="203">
        <f>SUM(I152:M152)</f>
        <v>0</v>
      </c>
      <c r="O152" s="178"/>
      <c r="P152" s="205"/>
      <c r="Q152" s="205"/>
      <c r="R152" s="207">
        <f>P152+Q152</f>
        <v>0</v>
      </c>
      <c r="S152" s="190"/>
      <c r="T152" s="190"/>
      <c r="U152" s="190"/>
      <c r="V152" s="178"/>
      <c r="W152" s="206"/>
      <c r="X152" s="206"/>
      <c r="Y152" s="189"/>
      <c r="Z152" s="483"/>
      <c r="AA152" s="483"/>
      <c r="AF152" s="39"/>
    </row>
    <row r="153" spans="1:33" ht="17.25" customHeight="1">
      <c r="A153" s="298"/>
      <c r="B153" s="178"/>
      <c r="C153" s="189" t="s">
        <v>482</v>
      </c>
      <c r="D153" s="98" t="s">
        <v>359</v>
      </c>
      <c r="E153" s="192"/>
      <c r="F153" s="192"/>
      <c r="G153" s="192"/>
      <c r="H153" s="192"/>
      <c r="I153" s="205"/>
      <c r="J153" s="205"/>
      <c r="K153" s="205"/>
      <c r="L153" s="205"/>
      <c r="M153" s="205"/>
      <c r="N153" s="203">
        <f t="shared" ref="N153:N157" si="101">SUM(I153:M153)</f>
        <v>0</v>
      </c>
      <c r="O153" s="178"/>
      <c r="P153" s="205"/>
      <c r="Q153" s="205"/>
      <c r="R153" s="207">
        <f t="shared" ref="R153:R160" si="102">P153+Q153</f>
        <v>0</v>
      </c>
      <c r="S153" s="190"/>
      <c r="T153" s="190"/>
      <c r="U153" s="190"/>
      <c r="V153" s="178"/>
      <c r="W153" s="206"/>
      <c r="X153" s="206"/>
      <c r="Y153" s="189"/>
      <c r="Z153" s="483"/>
      <c r="AA153" s="483"/>
      <c r="AF153" s="39"/>
    </row>
    <row r="154" spans="1:33" ht="17.25" customHeight="1">
      <c r="A154" s="298"/>
      <c r="B154" s="178"/>
      <c r="C154" s="189" t="s">
        <v>483</v>
      </c>
      <c r="D154" s="98" t="s">
        <v>365</v>
      </c>
      <c r="E154" s="192"/>
      <c r="F154" s="192"/>
      <c r="G154" s="192"/>
      <c r="H154" s="192"/>
      <c r="I154" s="205"/>
      <c r="J154" s="205"/>
      <c r="K154" s="205"/>
      <c r="L154" s="205"/>
      <c r="M154" s="205"/>
      <c r="N154" s="203">
        <f t="shared" si="101"/>
        <v>0</v>
      </c>
      <c r="O154" s="178"/>
      <c r="P154" s="205"/>
      <c r="Q154" s="205"/>
      <c r="R154" s="207">
        <f t="shared" si="102"/>
        <v>0</v>
      </c>
      <c r="S154" s="190"/>
      <c r="T154" s="190"/>
      <c r="U154" s="190"/>
      <c r="V154" s="178"/>
      <c r="W154" s="206"/>
      <c r="X154" s="206"/>
      <c r="Y154" s="189"/>
      <c r="Z154" s="483"/>
      <c r="AA154" s="483"/>
      <c r="AF154" s="39"/>
    </row>
    <row r="155" spans="1:33" ht="17.25" hidden="1" customHeight="1">
      <c r="A155" s="298"/>
      <c r="B155" s="178"/>
      <c r="C155" s="189"/>
      <c r="D155" s="192"/>
      <c r="E155" s="192"/>
      <c r="F155" s="192"/>
      <c r="G155" s="192"/>
      <c r="H155" s="192"/>
      <c r="I155" s="205"/>
      <c r="J155" s="205"/>
      <c r="K155" s="205"/>
      <c r="L155" s="205"/>
      <c r="M155" s="205"/>
      <c r="N155" s="203">
        <f t="shared" si="101"/>
        <v>0</v>
      </c>
      <c r="O155" s="178"/>
      <c r="P155" s="205"/>
      <c r="Q155" s="205"/>
      <c r="R155" s="207">
        <f t="shared" si="102"/>
        <v>0</v>
      </c>
      <c r="S155" s="190"/>
      <c r="T155" s="190"/>
      <c r="U155" s="190"/>
      <c r="V155" s="178"/>
      <c r="W155" s="206"/>
      <c r="X155" s="206"/>
      <c r="Y155" s="189"/>
      <c r="Z155" s="483"/>
      <c r="AA155" s="483"/>
      <c r="AF155" s="39"/>
    </row>
    <row r="156" spans="1:33" ht="17.25" hidden="1" customHeight="1">
      <c r="A156" s="298"/>
      <c r="B156" s="178"/>
      <c r="C156" s="189"/>
      <c r="D156" s="192"/>
      <c r="E156" s="192"/>
      <c r="F156" s="192"/>
      <c r="G156" s="192"/>
      <c r="H156" s="192"/>
      <c r="I156" s="205"/>
      <c r="J156" s="205"/>
      <c r="K156" s="205"/>
      <c r="L156" s="205"/>
      <c r="M156" s="205"/>
      <c r="N156" s="203">
        <f t="shared" si="101"/>
        <v>0</v>
      </c>
      <c r="O156" s="178"/>
      <c r="P156" s="205"/>
      <c r="Q156" s="205"/>
      <c r="R156" s="207">
        <f t="shared" si="102"/>
        <v>0</v>
      </c>
      <c r="S156" s="190"/>
      <c r="T156" s="190"/>
      <c r="U156" s="190"/>
      <c r="V156" s="178"/>
      <c r="W156" s="206"/>
      <c r="X156" s="206"/>
      <c r="Y156" s="189"/>
      <c r="Z156" s="483"/>
      <c r="AA156" s="483"/>
      <c r="AF156" s="39"/>
    </row>
    <row r="157" spans="1:33" ht="17.25" customHeight="1">
      <c r="A157" s="298"/>
      <c r="B157" s="178"/>
      <c r="C157" s="189" t="s">
        <v>484</v>
      </c>
      <c r="D157" s="192" t="s">
        <v>485</v>
      </c>
      <c r="E157" s="192"/>
      <c r="F157" s="192"/>
      <c r="G157" s="192"/>
      <c r="H157" s="192"/>
      <c r="I157" s="205"/>
      <c r="J157" s="205"/>
      <c r="K157" s="205"/>
      <c r="L157" s="205"/>
      <c r="M157" s="205"/>
      <c r="N157" s="203">
        <f t="shared" si="101"/>
        <v>0</v>
      </c>
      <c r="O157" s="178"/>
      <c r="P157" s="205"/>
      <c r="Q157" s="205"/>
      <c r="R157" s="207">
        <f t="shared" si="102"/>
        <v>0</v>
      </c>
      <c r="S157" s="190"/>
      <c r="T157" s="190"/>
      <c r="U157" s="190"/>
      <c r="V157" s="178"/>
      <c r="W157" s="206"/>
      <c r="X157" s="206"/>
      <c r="Y157" s="189"/>
      <c r="Z157" s="483"/>
      <c r="AA157" s="483"/>
      <c r="AF157" s="39"/>
    </row>
    <row r="158" spans="1:33" ht="17.25" customHeight="1">
      <c r="A158" s="298"/>
      <c r="B158" s="178"/>
      <c r="C158" s="189"/>
      <c r="D158" s="189"/>
      <c r="E158" s="189"/>
      <c r="F158" s="192"/>
      <c r="G158" s="192"/>
      <c r="H158" s="193" t="s">
        <v>175</v>
      </c>
      <c r="I158" s="194">
        <f t="shared" ref="I158:N158" si="103">SUM(I152:I157)-I28</f>
        <v>0</v>
      </c>
      <c r="J158" s="194">
        <f t="shared" si="103"/>
        <v>0</v>
      </c>
      <c r="K158" s="194">
        <f t="shared" si="103"/>
        <v>0</v>
      </c>
      <c r="L158" s="194">
        <f t="shared" si="103"/>
        <v>0</v>
      </c>
      <c r="M158" s="194">
        <f t="shared" si="103"/>
        <v>0</v>
      </c>
      <c r="N158" s="194">
        <f t="shared" si="103"/>
        <v>0</v>
      </c>
      <c r="O158" s="195"/>
      <c r="P158" s="194">
        <f>SUM(P152:P157)-P28</f>
        <v>0</v>
      </c>
      <c r="Q158" s="194">
        <f>SUM(Q152:Q157)-Q28</f>
        <v>0</v>
      </c>
      <c r="R158" s="194">
        <f>SUM(R152:R157)-R28</f>
        <v>0</v>
      </c>
      <c r="S158" s="195"/>
      <c r="T158" s="196"/>
      <c r="U158" s="196"/>
      <c r="V158" s="195"/>
      <c r="W158" s="194">
        <f>SUM(W152:W157)-W28</f>
        <v>0</v>
      </c>
      <c r="X158" s="194">
        <f>SUM(X152:X157)-X28</f>
        <v>0</v>
      </c>
      <c r="Y158" s="189"/>
      <c r="Z158" s="483"/>
      <c r="AA158" s="483"/>
      <c r="AF158" s="39"/>
    </row>
    <row r="159" spans="1:33" ht="17.25" customHeight="1">
      <c r="A159" s="298"/>
      <c r="B159" s="178"/>
      <c r="C159" s="189"/>
      <c r="D159" s="189"/>
      <c r="E159" s="189"/>
      <c r="F159" s="192"/>
      <c r="G159" s="192"/>
      <c r="H159" s="193"/>
      <c r="I159" s="194"/>
      <c r="J159" s="194"/>
      <c r="K159" s="194"/>
      <c r="L159" s="194"/>
      <c r="M159" s="194"/>
      <c r="N159" s="194"/>
      <c r="O159" s="195"/>
      <c r="P159" s="194"/>
      <c r="Q159" s="194"/>
      <c r="R159" s="194"/>
      <c r="S159" s="195"/>
      <c r="T159" s="196"/>
      <c r="U159" s="196"/>
      <c r="V159" s="195"/>
      <c r="W159" s="194"/>
      <c r="X159" s="194"/>
      <c r="Y159" s="189"/>
      <c r="Z159" s="483"/>
      <c r="AA159" s="483"/>
      <c r="AF159" s="39"/>
    </row>
    <row r="160" spans="1:33" ht="17.25" customHeight="1">
      <c r="A160" s="298"/>
      <c r="B160" s="178"/>
      <c r="C160" s="189" t="s">
        <v>486</v>
      </c>
      <c r="D160" s="192" t="s">
        <v>487</v>
      </c>
      <c r="E160" s="192"/>
      <c r="F160" s="192"/>
      <c r="G160" s="192"/>
      <c r="H160" s="192"/>
      <c r="I160" s="205"/>
      <c r="J160" s="205"/>
      <c r="K160" s="205"/>
      <c r="L160" s="205"/>
      <c r="M160" s="205"/>
      <c r="N160" s="203">
        <f t="shared" ref="N160" si="104">SUM(I160:M160)</f>
        <v>0</v>
      </c>
      <c r="O160" s="178"/>
      <c r="P160" s="205"/>
      <c r="Q160" s="205"/>
      <c r="R160" s="207">
        <f t="shared" si="102"/>
        <v>0</v>
      </c>
      <c r="S160" s="190"/>
      <c r="T160" s="190"/>
      <c r="U160" s="190"/>
      <c r="V160" s="178"/>
      <c r="W160" s="206"/>
      <c r="X160" s="206"/>
      <c r="Y160" s="189"/>
      <c r="Z160" s="483"/>
      <c r="AA160" s="483"/>
      <c r="AF160" s="39"/>
    </row>
    <row r="161" spans="1:32" ht="17.25" customHeight="1">
      <c r="A161" s="298"/>
      <c r="B161" s="178"/>
      <c r="C161" s="189" t="s">
        <v>488</v>
      </c>
      <c r="D161" s="192" t="s">
        <v>489</v>
      </c>
      <c r="E161" s="192"/>
      <c r="F161" s="192"/>
      <c r="G161" s="192"/>
      <c r="H161" s="192"/>
      <c r="I161" s="205"/>
      <c r="J161" s="205"/>
      <c r="K161" s="205"/>
      <c r="L161" s="205"/>
      <c r="M161" s="205"/>
      <c r="N161" s="203">
        <f>SUM(I161:M161)</f>
        <v>0</v>
      </c>
      <c r="O161" s="178"/>
      <c r="P161" s="205"/>
      <c r="Q161" s="205"/>
      <c r="R161" s="207">
        <f>P161+Q161</f>
        <v>0</v>
      </c>
      <c r="S161" s="190"/>
      <c r="T161" s="190"/>
      <c r="U161" s="190"/>
      <c r="V161" s="178"/>
      <c r="W161" s="206"/>
      <c r="X161" s="206"/>
      <c r="Y161" s="189"/>
      <c r="Z161" s="483"/>
      <c r="AA161" s="483"/>
      <c r="AF161" s="39"/>
    </row>
    <row r="162" spans="1:32" ht="17.25" customHeight="1">
      <c r="A162" s="298"/>
      <c r="B162" s="178"/>
      <c r="C162" s="189"/>
      <c r="D162" s="192"/>
      <c r="E162" s="192"/>
      <c r="F162" s="192"/>
      <c r="G162" s="192"/>
      <c r="H162" s="192"/>
      <c r="I162" s="192"/>
      <c r="J162" s="192"/>
      <c r="K162" s="192"/>
      <c r="L162" s="192"/>
      <c r="M162" s="192"/>
      <c r="N162" s="192"/>
      <c r="O162" s="192"/>
      <c r="P162" s="192"/>
      <c r="Q162" s="192"/>
      <c r="R162" s="192"/>
      <c r="S162" s="192"/>
      <c r="T162" s="192"/>
      <c r="U162" s="192"/>
      <c r="V162" s="192"/>
      <c r="W162" s="192"/>
      <c r="X162" s="192"/>
      <c r="Y162" s="189"/>
      <c r="Z162" s="483"/>
      <c r="AA162" s="483"/>
      <c r="AF162" s="39"/>
    </row>
    <row r="163" spans="1:32" ht="17.25" customHeight="1">
      <c r="A163" s="298"/>
      <c r="B163" s="220" t="s">
        <v>490</v>
      </c>
      <c r="C163" s="215" t="s">
        <v>346</v>
      </c>
      <c r="D163" s="178"/>
      <c r="E163" s="178"/>
      <c r="F163" s="178"/>
      <c r="G163" s="178"/>
      <c r="H163" s="178"/>
      <c r="I163" s="203">
        <f>SUM(I164:I169)</f>
        <v>0</v>
      </c>
      <c r="J163" s="203">
        <f>SUM(J164:J169)</f>
        <v>0</v>
      </c>
      <c r="K163" s="203">
        <f>SUM(K164:K169)</f>
        <v>0</v>
      </c>
      <c r="L163" s="203">
        <f>SUM(L164:L169)</f>
        <v>0</v>
      </c>
      <c r="M163" s="203">
        <f>SUM(M164:M169)</f>
        <v>0</v>
      </c>
      <c r="N163" s="203">
        <f>SUM(I163:M163)</f>
        <v>0</v>
      </c>
      <c r="O163" s="190"/>
      <c r="P163" s="203">
        <f>SUM(P164:P169)</f>
        <v>0</v>
      </c>
      <c r="Q163" s="203">
        <f>SUM(Q164:Q169)</f>
        <v>0</v>
      </c>
      <c r="R163" s="203">
        <f t="shared" ref="R163" si="105">SUM(P163:Q163)</f>
        <v>0</v>
      </c>
      <c r="S163" s="190"/>
      <c r="T163" s="190"/>
      <c r="U163" s="190"/>
      <c r="V163" s="178"/>
      <c r="W163" s="203">
        <f>SUM(W164:W169)</f>
        <v>0</v>
      </c>
      <c r="X163" s="203">
        <f>SUM(X164:X169)</f>
        <v>0</v>
      </c>
      <c r="Y163" s="189"/>
      <c r="Z163" s="483"/>
      <c r="AA163" s="483"/>
      <c r="AF163" s="39"/>
    </row>
    <row r="164" spans="1:32" ht="17.25" customHeight="1">
      <c r="A164" s="298"/>
      <c r="B164" s="178"/>
      <c r="C164" s="189" t="s">
        <v>491</v>
      </c>
      <c r="D164" s="98" t="s">
        <v>364</v>
      </c>
      <c r="E164" s="192"/>
      <c r="F164" s="192"/>
      <c r="G164" s="192"/>
      <c r="H164" s="192"/>
      <c r="I164" s="205"/>
      <c r="J164" s="205"/>
      <c r="K164" s="205"/>
      <c r="L164" s="205"/>
      <c r="M164" s="205"/>
      <c r="N164" s="203">
        <f t="shared" ref="N164:N172" si="106">SUM(I164:M164)</f>
        <v>0</v>
      </c>
      <c r="O164" s="178"/>
      <c r="P164" s="205"/>
      <c r="Q164" s="205"/>
      <c r="R164" s="207">
        <f>P164+Q164</f>
        <v>0</v>
      </c>
      <c r="S164" s="190"/>
      <c r="T164" s="190"/>
      <c r="U164" s="190"/>
      <c r="V164" s="178"/>
      <c r="W164" s="206"/>
      <c r="X164" s="206"/>
      <c r="Y164" s="189"/>
      <c r="Z164" s="483"/>
      <c r="AA164" s="483"/>
      <c r="AF164" s="39"/>
    </row>
    <row r="165" spans="1:32" ht="17.25" customHeight="1">
      <c r="A165" s="298"/>
      <c r="B165" s="178"/>
      <c r="C165" s="189" t="s">
        <v>492</v>
      </c>
      <c r="D165" s="98" t="s">
        <v>359</v>
      </c>
      <c r="E165" s="192"/>
      <c r="F165" s="192"/>
      <c r="G165" s="192"/>
      <c r="H165" s="192"/>
      <c r="I165" s="205"/>
      <c r="J165" s="205"/>
      <c r="K165" s="205"/>
      <c r="L165" s="205"/>
      <c r="M165" s="205"/>
      <c r="N165" s="203">
        <f t="shared" si="106"/>
        <v>0</v>
      </c>
      <c r="O165" s="178"/>
      <c r="P165" s="205"/>
      <c r="Q165" s="205"/>
      <c r="R165" s="207">
        <f t="shared" ref="R165:R169" si="107">P165+Q165</f>
        <v>0</v>
      </c>
      <c r="S165" s="190"/>
      <c r="T165" s="190"/>
      <c r="U165" s="190"/>
      <c r="V165" s="178"/>
      <c r="W165" s="206"/>
      <c r="X165" s="206"/>
      <c r="Y165" s="189"/>
      <c r="Z165" s="483"/>
      <c r="AA165" s="483"/>
      <c r="AF165" s="39"/>
    </row>
    <row r="166" spans="1:32" ht="17.25" customHeight="1">
      <c r="A166" s="298"/>
      <c r="B166" s="178"/>
      <c r="C166" s="189" t="s">
        <v>493</v>
      </c>
      <c r="D166" s="98" t="s">
        <v>365</v>
      </c>
      <c r="E166" s="192"/>
      <c r="F166" s="192"/>
      <c r="G166" s="192"/>
      <c r="H166" s="192"/>
      <c r="I166" s="205"/>
      <c r="J166" s="205"/>
      <c r="K166" s="205"/>
      <c r="L166" s="205"/>
      <c r="M166" s="205"/>
      <c r="N166" s="203">
        <f t="shared" si="106"/>
        <v>0</v>
      </c>
      <c r="O166" s="178"/>
      <c r="P166" s="205"/>
      <c r="Q166" s="205"/>
      <c r="R166" s="207">
        <f t="shared" si="107"/>
        <v>0</v>
      </c>
      <c r="S166" s="190"/>
      <c r="T166" s="190"/>
      <c r="U166" s="190"/>
      <c r="V166" s="178"/>
      <c r="W166" s="206"/>
      <c r="X166" s="206"/>
      <c r="Y166" s="189"/>
      <c r="Z166" s="483"/>
      <c r="AA166" s="483"/>
      <c r="AF166" s="39"/>
    </row>
    <row r="167" spans="1:32" ht="17.25" hidden="1" customHeight="1">
      <c r="A167" s="298"/>
      <c r="B167" s="178"/>
      <c r="C167" s="189"/>
      <c r="D167" s="192"/>
      <c r="E167" s="192"/>
      <c r="F167" s="192"/>
      <c r="G167" s="192"/>
      <c r="H167" s="192"/>
      <c r="I167" s="205"/>
      <c r="J167" s="205"/>
      <c r="K167" s="205"/>
      <c r="L167" s="205"/>
      <c r="M167" s="205"/>
      <c r="N167" s="203">
        <f t="shared" si="106"/>
        <v>0</v>
      </c>
      <c r="O167" s="178"/>
      <c r="P167" s="205"/>
      <c r="Q167" s="205"/>
      <c r="R167" s="207">
        <f t="shared" si="107"/>
        <v>0</v>
      </c>
      <c r="S167" s="190"/>
      <c r="T167" s="190"/>
      <c r="U167" s="190"/>
      <c r="V167" s="178"/>
      <c r="W167" s="206"/>
      <c r="X167" s="206"/>
      <c r="Y167" s="189"/>
      <c r="Z167" s="483"/>
      <c r="AA167" s="483"/>
      <c r="AF167" s="39"/>
    </row>
    <row r="168" spans="1:32" ht="17.25" hidden="1" customHeight="1">
      <c r="A168" s="298"/>
      <c r="B168" s="178"/>
      <c r="C168" s="189"/>
      <c r="D168" s="192"/>
      <c r="E168" s="192"/>
      <c r="F168" s="192"/>
      <c r="G168" s="192"/>
      <c r="H168" s="192"/>
      <c r="I168" s="205"/>
      <c r="J168" s="205"/>
      <c r="K168" s="205"/>
      <c r="L168" s="205"/>
      <c r="M168" s="205"/>
      <c r="N168" s="203">
        <f t="shared" si="106"/>
        <v>0</v>
      </c>
      <c r="O168" s="178"/>
      <c r="P168" s="205"/>
      <c r="Q168" s="205"/>
      <c r="R168" s="207">
        <f t="shared" si="107"/>
        <v>0</v>
      </c>
      <c r="S168" s="190"/>
      <c r="T168" s="190"/>
      <c r="U168" s="190"/>
      <c r="V168" s="178"/>
      <c r="W168" s="206"/>
      <c r="X168" s="206"/>
      <c r="Y168" s="189"/>
      <c r="Z168" s="483"/>
      <c r="AA168" s="483"/>
      <c r="AF168" s="39"/>
    </row>
    <row r="169" spans="1:32" ht="17.25" customHeight="1">
      <c r="A169" s="298"/>
      <c r="B169" s="178"/>
      <c r="C169" s="189" t="s">
        <v>494</v>
      </c>
      <c r="D169" s="192" t="s">
        <v>485</v>
      </c>
      <c r="E169" s="192"/>
      <c r="F169" s="192"/>
      <c r="G169" s="192"/>
      <c r="H169" s="192"/>
      <c r="I169" s="205"/>
      <c r="J169" s="205"/>
      <c r="K169" s="205"/>
      <c r="L169" s="205"/>
      <c r="M169" s="205"/>
      <c r="N169" s="203">
        <f t="shared" si="106"/>
        <v>0</v>
      </c>
      <c r="O169" s="178"/>
      <c r="P169" s="205"/>
      <c r="Q169" s="205"/>
      <c r="R169" s="207">
        <f t="shared" si="107"/>
        <v>0</v>
      </c>
      <c r="S169" s="190"/>
      <c r="T169" s="190"/>
      <c r="U169" s="190"/>
      <c r="V169" s="178"/>
      <c r="W169" s="206"/>
      <c r="X169" s="206"/>
      <c r="Y169" s="189"/>
      <c r="Z169" s="483"/>
      <c r="AA169" s="483"/>
      <c r="AF169" s="39"/>
    </row>
    <row r="170" spans="1:32" ht="17.25" customHeight="1">
      <c r="A170" s="298"/>
      <c r="B170" s="178"/>
      <c r="C170" s="189"/>
      <c r="D170" s="189"/>
      <c r="E170" s="192"/>
      <c r="F170" s="192"/>
      <c r="G170" s="192"/>
      <c r="H170" s="193" t="s">
        <v>175</v>
      </c>
      <c r="I170" s="194">
        <f t="shared" ref="I170:N170" si="108">SUM(I164:I169)-I32</f>
        <v>0</v>
      </c>
      <c r="J170" s="194">
        <f t="shared" si="108"/>
        <v>0</v>
      </c>
      <c r="K170" s="194">
        <f t="shared" si="108"/>
        <v>0</v>
      </c>
      <c r="L170" s="194">
        <f t="shared" si="108"/>
        <v>0</v>
      </c>
      <c r="M170" s="194">
        <f t="shared" si="108"/>
        <v>0</v>
      </c>
      <c r="N170" s="194">
        <f t="shared" si="108"/>
        <v>0</v>
      </c>
      <c r="O170" s="195"/>
      <c r="P170" s="194">
        <f>SUM(P164:P169)-P32</f>
        <v>0</v>
      </c>
      <c r="Q170" s="194">
        <f>SUM(Q164:Q169)-Q32</f>
        <v>0</v>
      </c>
      <c r="R170" s="194">
        <f>SUM(R164:R169)-R32</f>
        <v>0</v>
      </c>
      <c r="S170" s="195"/>
      <c r="T170" s="196"/>
      <c r="U170" s="196"/>
      <c r="V170" s="195"/>
      <c r="W170" s="194">
        <f>SUM(W164:W169)-W32</f>
        <v>0</v>
      </c>
      <c r="X170" s="194">
        <f>SUM(X164:X169)-X32</f>
        <v>0</v>
      </c>
      <c r="Y170" s="192"/>
      <c r="Z170" s="483"/>
      <c r="AA170" s="483"/>
      <c r="AF170" s="39"/>
    </row>
    <row r="171" spans="1:32" ht="17.25" customHeight="1">
      <c r="A171" s="298"/>
      <c r="B171" s="178"/>
      <c r="C171" s="189"/>
      <c r="D171" s="189"/>
      <c r="E171" s="192"/>
      <c r="F171" s="192"/>
      <c r="G171" s="192"/>
      <c r="H171" s="193"/>
      <c r="I171" s="194"/>
      <c r="J171" s="194"/>
      <c r="K171" s="194"/>
      <c r="L171" s="194"/>
      <c r="M171" s="194"/>
      <c r="N171" s="194"/>
      <c r="O171" s="195"/>
      <c r="P171" s="194"/>
      <c r="Q171" s="194"/>
      <c r="R171" s="194"/>
      <c r="S171" s="195"/>
      <c r="T171" s="196"/>
      <c r="U171" s="196"/>
      <c r="V171" s="195"/>
      <c r="W171" s="194"/>
      <c r="X171" s="194"/>
      <c r="Y171" s="192"/>
      <c r="Z171" s="483"/>
      <c r="AA171" s="483"/>
      <c r="AF171" s="39"/>
    </row>
    <row r="172" spans="1:32" ht="17.25" customHeight="1">
      <c r="A172" s="298"/>
      <c r="B172" s="178"/>
      <c r="C172" s="189" t="s">
        <v>495</v>
      </c>
      <c r="D172" s="192" t="s">
        <v>496</v>
      </c>
      <c r="E172" s="192"/>
      <c r="F172" s="192"/>
      <c r="G172" s="192"/>
      <c r="H172" s="192"/>
      <c r="I172" s="205"/>
      <c r="J172" s="205"/>
      <c r="K172" s="205"/>
      <c r="L172" s="205"/>
      <c r="M172" s="205"/>
      <c r="N172" s="203">
        <f t="shared" si="106"/>
        <v>0</v>
      </c>
      <c r="O172" s="178"/>
      <c r="P172" s="205"/>
      <c r="Q172" s="205"/>
      <c r="R172" s="207">
        <f t="shared" ref="R172" si="109">P172+Q172</f>
        <v>0</v>
      </c>
      <c r="S172" s="190"/>
      <c r="T172" s="190"/>
      <c r="U172" s="190"/>
      <c r="V172" s="178"/>
      <c r="W172" s="206"/>
      <c r="X172" s="206"/>
      <c r="Y172" s="189"/>
      <c r="Z172" s="483"/>
      <c r="AA172" s="483"/>
      <c r="AF172" s="39"/>
    </row>
    <row r="173" spans="1:32" ht="17.25" customHeight="1">
      <c r="A173" s="298"/>
      <c r="B173" s="178"/>
      <c r="C173" s="189" t="s">
        <v>497</v>
      </c>
      <c r="D173" s="192" t="s">
        <v>498</v>
      </c>
      <c r="E173" s="192"/>
      <c r="F173" s="192"/>
      <c r="G173" s="192"/>
      <c r="H173" s="192"/>
      <c r="I173" s="205"/>
      <c r="J173" s="205"/>
      <c r="K173" s="205"/>
      <c r="L173" s="205"/>
      <c r="M173" s="205"/>
      <c r="N173" s="203">
        <f>SUM(I173:M173)</f>
        <v>0</v>
      </c>
      <c r="O173" s="178"/>
      <c r="P173" s="205"/>
      <c r="Q173" s="205"/>
      <c r="R173" s="207">
        <f>P173+Q173</f>
        <v>0</v>
      </c>
      <c r="S173" s="190"/>
      <c r="T173" s="190"/>
      <c r="U173" s="190"/>
      <c r="V173" s="178"/>
      <c r="W173" s="206"/>
      <c r="X173" s="206"/>
      <c r="Y173" s="178"/>
      <c r="Z173" s="483"/>
      <c r="AA173" s="483"/>
      <c r="AF173" s="39"/>
    </row>
    <row r="174" spans="1:32" ht="17.25" customHeight="1">
      <c r="A174" s="298"/>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483"/>
      <c r="AA174" s="483"/>
      <c r="AF174" s="39"/>
    </row>
    <row r="175" spans="1:32" ht="17.25" customHeight="1">
      <c r="A175" s="298"/>
      <c r="B175" s="220" t="s">
        <v>499</v>
      </c>
      <c r="C175" s="215" t="s">
        <v>347</v>
      </c>
      <c r="D175" s="178"/>
      <c r="E175" s="178"/>
      <c r="F175" s="178"/>
      <c r="G175" s="178"/>
      <c r="H175" s="178"/>
      <c r="I175" s="203">
        <f>SUM(I176:I181)</f>
        <v>0</v>
      </c>
      <c r="J175" s="203">
        <f>SUM(J176:J181)</f>
        <v>0</v>
      </c>
      <c r="K175" s="203">
        <f>SUM(K176:K181)</f>
        <v>0</v>
      </c>
      <c r="L175" s="203">
        <f>SUM(L176:L181)</f>
        <v>0</v>
      </c>
      <c r="M175" s="203">
        <f>SUM(M176:M181)</f>
        <v>0</v>
      </c>
      <c r="N175" s="203">
        <f>SUM(I175:M175)</f>
        <v>0</v>
      </c>
      <c r="O175" s="190"/>
      <c r="P175" s="203">
        <f>SUM(P176:P181)</f>
        <v>0</v>
      </c>
      <c r="Q175" s="203">
        <f>SUM(Q176:Q181)</f>
        <v>0</v>
      </c>
      <c r="R175" s="203">
        <f t="shared" ref="R175" si="110">SUM(P175:Q175)</f>
        <v>0</v>
      </c>
      <c r="S175" s="190"/>
      <c r="T175" s="190"/>
      <c r="U175" s="190"/>
      <c r="V175" s="178"/>
      <c r="W175" s="203">
        <f>SUM(W176:W181)</f>
        <v>0</v>
      </c>
      <c r="X175" s="203">
        <f>SUM(X176:X181)</f>
        <v>0</v>
      </c>
      <c r="Y175" s="189"/>
      <c r="Z175" s="150"/>
      <c r="AA175" s="483"/>
      <c r="AF175" s="39"/>
    </row>
    <row r="176" spans="1:32" ht="17.25" customHeight="1">
      <c r="A176" s="298"/>
      <c r="B176" s="178"/>
      <c r="C176" s="189" t="s">
        <v>500</v>
      </c>
      <c r="D176" s="98" t="s">
        <v>364</v>
      </c>
      <c r="E176" s="192"/>
      <c r="F176" s="192"/>
      <c r="G176" s="192"/>
      <c r="H176" s="192"/>
      <c r="I176" s="205"/>
      <c r="J176" s="205"/>
      <c r="K176" s="205"/>
      <c r="L176" s="205"/>
      <c r="M176" s="205"/>
      <c r="N176" s="203">
        <f t="shared" ref="N176:N181" si="111">SUM(I176:M176)</f>
        <v>0</v>
      </c>
      <c r="O176" s="178"/>
      <c r="P176" s="205"/>
      <c r="Q176" s="205"/>
      <c r="R176" s="207">
        <f>P176+Q176</f>
        <v>0</v>
      </c>
      <c r="S176" s="190"/>
      <c r="T176" s="190"/>
      <c r="U176" s="190"/>
      <c r="V176" s="178"/>
      <c r="W176" s="206"/>
      <c r="X176" s="206"/>
      <c r="Y176" s="189"/>
      <c r="Z176" s="483"/>
      <c r="AA176" s="483"/>
      <c r="AF176" s="39"/>
    </row>
    <row r="177" spans="1:32" ht="17.25" customHeight="1">
      <c r="A177" s="298"/>
      <c r="B177" s="178"/>
      <c r="C177" s="189" t="s">
        <v>501</v>
      </c>
      <c r="D177" s="98" t="s">
        <v>359</v>
      </c>
      <c r="E177" s="192"/>
      <c r="F177" s="192"/>
      <c r="G177" s="192"/>
      <c r="H177" s="192"/>
      <c r="I177" s="205"/>
      <c r="J177" s="205"/>
      <c r="K177" s="205"/>
      <c r="L177" s="205"/>
      <c r="M177" s="205"/>
      <c r="N177" s="203">
        <f t="shared" si="111"/>
        <v>0</v>
      </c>
      <c r="O177" s="178"/>
      <c r="P177" s="205"/>
      <c r="Q177" s="205"/>
      <c r="R177" s="207">
        <f t="shared" ref="R177:R181" si="112">P177+Q177</f>
        <v>0</v>
      </c>
      <c r="S177" s="190"/>
      <c r="T177" s="190"/>
      <c r="U177" s="190"/>
      <c r="V177" s="178"/>
      <c r="W177" s="206"/>
      <c r="X177" s="206"/>
      <c r="Y177" s="189"/>
      <c r="Z177" s="483"/>
      <c r="AA177" s="483"/>
      <c r="AF177" s="39"/>
    </row>
    <row r="178" spans="1:32" ht="17.25" customHeight="1">
      <c r="A178" s="298"/>
      <c r="B178" s="178"/>
      <c r="C178" s="189" t="s">
        <v>502</v>
      </c>
      <c r="D178" s="98" t="s">
        <v>365</v>
      </c>
      <c r="E178" s="192"/>
      <c r="F178" s="192"/>
      <c r="G178" s="192"/>
      <c r="H178" s="192"/>
      <c r="I178" s="205"/>
      <c r="J178" s="205"/>
      <c r="K178" s="205"/>
      <c r="L178" s="205"/>
      <c r="M178" s="205"/>
      <c r="N178" s="203">
        <f t="shared" si="111"/>
        <v>0</v>
      </c>
      <c r="O178" s="178"/>
      <c r="P178" s="205"/>
      <c r="Q178" s="205"/>
      <c r="R178" s="207">
        <f t="shared" si="112"/>
        <v>0</v>
      </c>
      <c r="S178" s="190"/>
      <c r="T178" s="190"/>
      <c r="U178" s="190"/>
      <c r="V178" s="178"/>
      <c r="W178" s="206"/>
      <c r="X178" s="206"/>
      <c r="Y178" s="189"/>
      <c r="Z178" s="483"/>
      <c r="AA178" s="483"/>
      <c r="AF178" s="39"/>
    </row>
    <row r="179" spans="1:32" ht="17.25" hidden="1" customHeight="1">
      <c r="A179" s="298"/>
      <c r="B179" s="178"/>
      <c r="C179" s="189"/>
      <c r="D179" s="192"/>
      <c r="E179" s="192"/>
      <c r="F179" s="192"/>
      <c r="G179" s="192"/>
      <c r="H179" s="192"/>
      <c r="I179" s="205"/>
      <c r="J179" s="205"/>
      <c r="K179" s="205"/>
      <c r="L179" s="205"/>
      <c r="M179" s="205"/>
      <c r="N179" s="203">
        <f t="shared" si="111"/>
        <v>0</v>
      </c>
      <c r="O179" s="178"/>
      <c r="P179" s="205"/>
      <c r="Q179" s="205"/>
      <c r="R179" s="207">
        <f t="shared" si="112"/>
        <v>0</v>
      </c>
      <c r="S179" s="190"/>
      <c r="T179" s="190"/>
      <c r="U179" s="190"/>
      <c r="V179" s="178"/>
      <c r="W179" s="206"/>
      <c r="X179" s="206"/>
      <c r="Y179" s="189"/>
      <c r="Z179" s="483"/>
      <c r="AA179" s="483"/>
      <c r="AF179" s="39"/>
    </row>
    <row r="180" spans="1:32" ht="17.25" hidden="1" customHeight="1">
      <c r="A180" s="298"/>
      <c r="B180" s="178"/>
      <c r="C180" s="189"/>
      <c r="D180" s="192"/>
      <c r="E180" s="192"/>
      <c r="F180" s="192"/>
      <c r="G180" s="192"/>
      <c r="H180" s="192"/>
      <c r="I180" s="205"/>
      <c r="J180" s="205"/>
      <c r="K180" s="205"/>
      <c r="L180" s="205"/>
      <c r="M180" s="205"/>
      <c r="N180" s="203">
        <f t="shared" si="111"/>
        <v>0</v>
      </c>
      <c r="O180" s="178"/>
      <c r="P180" s="205"/>
      <c r="Q180" s="205"/>
      <c r="R180" s="207">
        <f t="shared" si="112"/>
        <v>0</v>
      </c>
      <c r="S180" s="190"/>
      <c r="T180" s="190"/>
      <c r="U180" s="190"/>
      <c r="V180" s="178"/>
      <c r="W180" s="206"/>
      <c r="X180" s="206"/>
      <c r="Y180" s="189"/>
      <c r="Z180" s="483"/>
      <c r="AA180" s="483"/>
      <c r="AF180" s="39"/>
    </row>
    <row r="181" spans="1:32" ht="17.25" customHeight="1">
      <c r="A181" s="298"/>
      <c r="B181" s="178"/>
      <c r="C181" s="189" t="s">
        <v>503</v>
      </c>
      <c r="D181" s="192" t="s">
        <v>485</v>
      </c>
      <c r="E181" s="192"/>
      <c r="F181" s="192"/>
      <c r="G181" s="192"/>
      <c r="H181" s="192"/>
      <c r="I181" s="205"/>
      <c r="J181" s="205"/>
      <c r="K181" s="205"/>
      <c r="L181" s="205"/>
      <c r="M181" s="205"/>
      <c r="N181" s="203">
        <f t="shared" si="111"/>
        <v>0</v>
      </c>
      <c r="O181" s="178"/>
      <c r="P181" s="205"/>
      <c r="Q181" s="205"/>
      <c r="R181" s="207">
        <f t="shared" si="112"/>
        <v>0</v>
      </c>
      <c r="S181" s="190"/>
      <c r="T181" s="190"/>
      <c r="U181" s="190"/>
      <c r="V181" s="178"/>
      <c r="W181" s="206"/>
      <c r="X181" s="206"/>
      <c r="Y181" s="189"/>
      <c r="Z181" s="483"/>
      <c r="AA181" s="483"/>
      <c r="AF181" s="39"/>
    </row>
    <row r="182" spans="1:32" ht="17.25" customHeight="1">
      <c r="A182" s="298"/>
      <c r="B182" s="178"/>
      <c r="C182" s="189"/>
      <c r="D182" s="189"/>
      <c r="E182" s="192"/>
      <c r="F182" s="192"/>
      <c r="G182" s="192"/>
      <c r="H182" s="193" t="s">
        <v>175</v>
      </c>
      <c r="I182" s="194">
        <f t="shared" ref="I182:N182" si="113">SUM(I176:I181)-I36</f>
        <v>0</v>
      </c>
      <c r="J182" s="194">
        <f t="shared" si="113"/>
        <v>0</v>
      </c>
      <c r="K182" s="194">
        <f t="shared" si="113"/>
        <v>0</v>
      </c>
      <c r="L182" s="194">
        <f t="shared" si="113"/>
        <v>0</v>
      </c>
      <c r="M182" s="194">
        <f t="shared" si="113"/>
        <v>0</v>
      </c>
      <c r="N182" s="194">
        <f t="shared" si="113"/>
        <v>0</v>
      </c>
      <c r="O182" s="195"/>
      <c r="P182" s="194">
        <f>SUM(P176:P181)-P36</f>
        <v>0</v>
      </c>
      <c r="Q182" s="194">
        <f>SUM(Q176:Q181)-Q36</f>
        <v>0</v>
      </c>
      <c r="R182" s="194">
        <f>SUM(R176:R181)-R36</f>
        <v>0</v>
      </c>
      <c r="S182" s="195"/>
      <c r="T182" s="196"/>
      <c r="U182" s="196"/>
      <c r="V182" s="195"/>
      <c r="W182" s="194">
        <f>SUM(W176:W181)-W36</f>
        <v>0</v>
      </c>
      <c r="X182" s="194">
        <f>SUM(X176:X181)-X36</f>
        <v>0</v>
      </c>
      <c r="Y182" s="189"/>
      <c r="Z182" s="483"/>
      <c r="AA182" s="483"/>
      <c r="AF182" s="39"/>
    </row>
    <row r="183" spans="1:32" ht="17.25" customHeight="1">
      <c r="A183" s="298"/>
      <c r="B183" s="178"/>
      <c r="C183" s="189"/>
      <c r="D183" s="189"/>
      <c r="E183" s="192"/>
      <c r="F183" s="192"/>
      <c r="G183" s="192"/>
      <c r="H183" s="193"/>
      <c r="I183" s="194"/>
      <c r="J183" s="194"/>
      <c r="K183" s="194"/>
      <c r="L183" s="194"/>
      <c r="M183" s="194"/>
      <c r="N183" s="194"/>
      <c r="O183" s="195"/>
      <c r="P183" s="194"/>
      <c r="Q183" s="194"/>
      <c r="R183" s="194"/>
      <c r="S183" s="195"/>
      <c r="T183" s="196"/>
      <c r="U183" s="196"/>
      <c r="V183" s="195"/>
      <c r="W183" s="194"/>
      <c r="X183" s="194"/>
      <c r="Y183" s="189"/>
      <c r="Z183" s="483"/>
      <c r="AA183" s="483"/>
      <c r="AF183" s="39"/>
    </row>
    <row r="184" spans="1:32" ht="17.25" customHeight="1">
      <c r="A184" s="298"/>
      <c r="B184" s="178"/>
      <c r="C184" s="189" t="s">
        <v>504</v>
      </c>
      <c r="D184" s="192" t="s">
        <v>505</v>
      </c>
      <c r="E184" s="192"/>
      <c r="F184" s="192"/>
      <c r="G184" s="192"/>
      <c r="H184" s="192"/>
      <c r="I184" s="205"/>
      <c r="J184" s="205"/>
      <c r="K184" s="205"/>
      <c r="L184" s="205"/>
      <c r="M184" s="205"/>
      <c r="N184" s="203">
        <f>SUM(I184:M184)</f>
        <v>0</v>
      </c>
      <c r="O184" s="178"/>
      <c r="P184" s="205"/>
      <c r="Q184" s="205"/>
      <c r="R184" s="207">
        <f>P184+Q184</f>
        <v>0</v>
      </c>
      <c r="S184" s="190"/>
      <c r="T184" s="190"/>
      <c r="U184" s="190"/>
      <c r="V184" s="178"/>
      <c r="W184" s="206"/>
      <c r="X184" s="206"/>
      <c r="Y184" s="189"/>
      <c r="Z184" s="483"/>
      <c r="AA184" s="483"/>
      <c r="AF184" s="39"/>
    </row>
    <row r="185" spans="1:32" ht="17.25" customHeight="1">
      <c r="A185" s="298"/>
      <c r="B185" s="178"/>
      <c r="C185" s="189" t="s">
        <v>506</v>
      </c>
      <c r="D185" s="192" t="s">
        <v>507</v>
      </c>
      <c r="E185" s="192"/>
      <c r="F185" s="192"/>
      <c r="G185" s="192"/>
      <c r="H185" s="192"/>
      <c r="I185" s="205"/>
      <c r="J185" s="205"/>
      <c r="K185" s="205"/>
      <c r="L185" s="205"/>
      <c r="M185" s="205"/>
      <c r="N185" s="203">
        <f>SUM(I185:M185)</f>
        <v>0</v>
      </c>
      <c r="O185" s="178"/>
      <c r="P185" s="205"/>
      <c r="Q185" s="205"/>
      <c r="R185" s="207">
        <f>P185+Q185</f>
        <v>0</v>
      </c>
      <c r="S185" s="190"/>
      <c r="T185" s="190"/>
      <c r="U185" s="190"/>
      <c r="V185" s="178"/>
      <c r="W185" s="206"/>
      <c r="X185" s="206"/>
      <c r="Y185" s="189"/>
      <c r="Z185" s="483"/>
      <c r="AA185" s="483"/>
      <c r="AF185" s="39"/>
    </row>
    <row r="186" spans="1:32" ht="17.25" customHeight="1">
      <c r="A186" s="298"/>
      <c r="B186" s="178"/>
      <c r="C186" s="178"/>
      <c r="D186" s="178"/>
      <c r="E186" s="178"/>
      <c r="F186" s="178"/>
      <c r="G186" s="178"/>
      <c r="H186" s="197"/>
      <c r="I186" s="198"/>
      <c r="J186" s="198"/>
      <c r="K186" s="198"/>
      <c r="L186" s="198"/>
      <c r="M186" s="198"/>
      <c r="N186" s="198"/>
      <c r="O186" s="198"/>
      <c r="P186" s="198"/>
      <c r="Q186" s="198"/>
      <c r="R186" s="198"/>
      <c r="S186" s="198"/>
      <c r="T186" s="190"/>
      <c r="U186" s="190"/>
      <c r="V186" s="178"/>
      <c r="W186" s="198"/>
      <c r="X186" s="198"/>
      <c r="Y186" s="189"/>
      <c r="Z186" s="483"/>
      <c r="AA186" s="483"/>
      <c r="AF186" s="39"/>
    </row>
    <row r="187" spans="1:32" ht="17.25" customHeight="1">
      <c r="A187" s="298"/>
      <c r="B187" s="178"/>
      <c r="C187" s="178"/>
      <c r="D187" s="178"/>
      <c r="E187" s="178"/>
      <c r="F187" s="178"/>
      <c r="G187" s="178"/>
      <c r="H187" s="197"/>
      <c r="I187" s="198"/>
      <c r="J187" s="198"/>
      <c r="K187" s="198"/>
      <c r="L187" s="198"/>
      <c r="M187" s="198"/>
      <c r="N187" s="198"/>
      <c r="O187" s="198"/>
      <c r="P187" s="198"/>
      <c r="Q187" s="198"/>
      <c r="R187" s="198"/>
      <c r="S187" s="198"/>
      <c r="T187" s="190"/>
      <c r="U187" s="190"/>
      <c r="V187" s="178"/>
      <c r="W187" s="198"/>
      <c r="X187" s="198"/>
      <c r="Y187" s="189"/>
      <c r="Z187" s="483"/>
      <c r="AA187" s="483"/>
      <c r="AF187" s="39"/>
    </row>
    <row r="188" spans="1:32" ht="17.25" customHeight="1">
      <c r="A188" s="298"/>
      <c r="B188" s="148"/>
      <c r="C188" s="107"/>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89"/>
      <c r="Z188" s="483"/>
      <c r="AA188" s="483"/>
      <c r="AF188" s="39"/>
    </row>
    <row r="189" spans="1:32" ht="17.25" customHeight="1">
      <c r="A189" s="298"/>
      <c r="B189" s="178"/>
      <c r="C189" s="97"/>
      <c r="D189" s="121"/>
      <c r="E189" s="121"/>
      <c r="F189" s="121"/>
      <c r="G189" s="121"/>
      <c r="H189" s="121"/>
      <c r="I189" s="121"/>
      <c r="J189" s="121"/>
      <c r="K189" s="121"/>
      <c r="L189" s="121"/>
      <c r="M189" s="121"/>
      <c r="N189" s="121"/>
      <c r="O189" s="121"/>
      <c r="P189" s="121"/>
      <c r="Q189" s="121"/>
      <c r="R189" s="121"/>
      <c r="S189" s="121"/>
      <c r="T189" s="190"/>
      <c r="U189" s="190"/>
      <c r="V189" s="178"/>
      <c r="W189" s="121"/>
      <c r="X189" s="121"/>
      <c r="Y189" s="121"/>
      <c r="Z189" s="483"/>
      <c r="AA189" s="483"/>
      <c r="AF189" s="39"/>
    </row>
    <row r="190" spans="1:32" ht="17.25" customHeight="1">
      <c r="A190" s="298"/>
      <c r="B190" s="178"/>
      <c r="C190" s="97"/>
      <c r="D190" s="100" t="s">
        <v>508</v>
      </c>
      <c r="E190" s="121"/>
      <c r="F190" s="121"/>
      <c r="G190" s="121"/>
      <c r="H190" s="121"/>
      <c r="I190" s="203">
        <f>SUM(I191:I193)</f>
        <v>0</v>
      </c>
      <c r="J190" s="203">
        <f t="shared" ref="J190:N190" si="114">SUM(J191:J193)</f>
        <v>0</v>
      </c>
      <c r="K190" s="203">
        <f t="shared" si="114"/>
        <v>0</v>
      </c>
      <c r="L190" s="203">
        <f t="shared" si="114"/>
        <v>0</v>
      </c>
      <c r="M190" s="203">
        <f t="shared" si="114"/>
        <v>0</v>
      </c>
      <c r="N190" s="203">
        <f t="shared" si="114"/>
        <v>0</v>
      </c>
      <c r="O190" s="190"/>
      <c r="P190" s="203">
        <f t="shared" ref="P190:Q190" si="115">SUM(P191:P193)</f>
        <v>0</v>
      </c>
      <c r="Q190" s="203">
        <f t="shared" si="115"/>
        <v>0</v>
      </c>
      <c r="R190" s="203">
        <f>SUM(R191:R193)</f>
        <v>0</v>
      </c>
      <c r="S190" s="190"/>
      <c r="T190" s="190"/>
      <c r="U190" s="190"/>
      <c r="V190" s="178"/>
      <c r="W190" s="203">
        <f>SUM(W191:W193)</f>
        <v>0</v>
      </c>
      <c r="X190" s="203">
        <f>SUM(X191:X193)</f>
        <v>0</v>
      </c>
      <c r="Y190" s="121"/>
      <c r="Z190" s="483"/>
      <c r="AA190" s="483"/>
      <c r="AF190" s="39"/>
    </row>
    <row r="191" spans="1:32" ht="17.25" customHeight="1">
      <c r="A191" s="298"/>
      <c r="B191" s="178"/>
      <c r="C191" s="189" t="s">
        <v>509</v>
      </c>
      <c r="D191" s="121" t="s">
        <v>274</v>
      </c>
      <c r="E191" s="121"/>
      <c r="F191" s="121"/>
      <c r="G191" s="121"/>
      <c r="H191" s="138"/>
      <c r="I191" s="205"/>
      <c r="J191" s="205"/>
      <c r="K191" s="205"/>
      <c r="L191" s="205"/>
      <c r="M191" s="205"/>
      <c r="N191" s="203">
        <f t="shared" ref="N191:N193" si="116">SUM(I191:M191)</f>
        <v>0</v>
      </c>
      <c r="O191" s="178"/>
      <c r="P191" s="205"/>
      <c r="Q191" s="205"/>
      <c r="R191" s="207">
        <f t="shared" ref="R191:R193" si="117">P191+Q191</f>
        <v>0</v>
      </c>
      <c r="S191" s="190"/>
      <c r="T191" s="190"/>
      <c r="U191" s="190"/>
      <c r="V191" s="178"/>
      <c r="W191" s="206"/>
      <c r="X191" s="206"/>
      <c r="Y191" s="121"/>
      <c r="Z191" s="483"/>
      <c r="AA191" s="483"/>
      <c r="AF191" s="39"/>
    </row>
    <row r="192" spans="1:32" ht="17.25" customHeight="1">
      <c r="A192" s="298"/>
      <c r="B192" s="178"/>
      <c r="C192" s="189" t="s">
        <v>510</v>
      </c>
      <c r="D192" s="121" t="s">
        <v>275</v>
      </c>
      <c r="E192" s="138"/>
      <c r="F192" s="121"/>
      <c r="G192" s="121"/>
      <c r="H192" s="138"/>
      <c r="I192" s="205"/>
      <c r="J192" s="205"/>
      <c r="K192" s="205"/>
      <c r="L192" s="205"/>
      <c r="M192" s="205"/>
      <c r="N192" s="203">
        <f t="shared" si="116"/>
        <v>0</v>
      </c>
      <c r="O192" s="178"/>
      <c r="P192" s="205"/>
      <c r="Q192" s="205"/>
      <c r="R192" s="207">
        <f t="shared" si="117"/>
        <v>0</v>
      </c>
      <c r="S192" s="190"/>
      <c r="T192" s="190"/>
      <c r="U192" s="190"/>
      <c r="V192" s="178"/>
      <c r="W192" s="206"/>
      <c r="X192" s="206"/>
      <c r="Y192" s="121"/>
      <c r="Z192" s="483"/>
      <c r="AA192" s="483"/>
      <c r="AF192" s="39"/>
    </row>
    <row r="193" spans="1:32" ht="17.25" customHeight="1">
      <c r="A193" s="298"/>
      <c r="B193" s="178"/>
      <c r="C193" s="189" t="s">
        <v>511</v>
      </c>
      <c r="D193" s="121" t="s">
        <v>276</v>
      </c>
      <c r="E193" s="138"/>
      <c r="F193" s="138"/>
      <c r="G193" s="138"/>
      <c r="H193" s="138"/>
      <c r="I193" s="205"/>
      <c r="J193" s="205"/>
      <c r="K193" s="205"/>
      <c r="L193" s="205"/>
      <c r="M193" s="205"/>
      <c r="N193" s="203">
        <f t="shared" si="116"/>
        <v>0</v>
      </c>
      <c r="O193" s="178"/>
      <c r="P193" s="205"/>
      <c r="Q193" s="205"/>
      <c r="R193" s="207">
        <f t="shared" si="117"/>
        <v>0</v>
      </c>
      <c r="S193" s="190"/>
      <c r="T193" s="190"/>
      <c r="U193" s="190"/>
      <c r="V193" s="178"/>
      <c r="W193" s="206"/>
      <c r="X193" s="206"/>
      <c r="Y193" s="121"/>
      <c r="Z193" s="150" t="s">
        <v>168</v>
      </c>
      <c r="AA193" s="139">
        <f>COUNTIF(I170:X170,"&gt;0.2")+COUNTIF(I170:X170,"&lt;-0.2")+COUNTIF(I182:X182,"&gt;0.2")+COUNTIF(I182:X182,"&lt;-0.2")+COUNTIF(I158:X158,"&gt;0.2")+COUNTIF(I158:X158,"&lt;-0.2")</f>
        <v>0</v>
      </c>
      <c r="AF193" s="39"/>
    </row>
    <row r="194" spans="1:32" ht="25.5">
      <c r="A194" s="298"/>
      <c r="B194" s="178"/>
      <c r="C194" s="97"/>
      <c r="D194" s="121"/>
      <c r="E194" s="121"/>
      <c r="F194" s="121"/>
      <c r="G194" s="121"/>
      <c r="H194" s="121"/>
      <c r="I194" s="121"/>
      <c r="J194" s="121"/>
      <c r="K194" s="121"/>
      <c r="L194" s="121"/>
      <c r="M194" s="121"/>
      <c r="N194" s="121"/>
      <c r="O194" s="121"/>
      <c r="P194" s="121"/>
      <c r="Q194" s="121"/>
      <c r="R194" s="121"/>
      <c r="S194" s="121"/>
      <c r="T194" s="190"/>
      <c r="U194" s="190"/>
      <c r="V194" s="178"/>
      <c r="W194" s="121"/>
      <c r="X194" s="121"/>
      <c r="Y194" s="121"/>
      <c r="Z194" s="483"/>
      <c r="AA194" s="483"/>
      <c r="AF194" s="39"/>
    </row>
  </sheetData>
  <mergeCells count="36">
    <mergeCell ref="I145:I147"/>
    <mergeCell ref="J145:M145"/>
    <mergeCell ref="N145:N147"/>
    <mergeCell ref="P145:P147"/>
    <mergeCell ref="B145:H147"/>
    <mergeCell ref="Q145:Q147"/>
    <mergeCell ref="R145:R147"/>
    <mergeCell ref="W145:X145"/>
    <mergeCell ref="J146:L146"/>
    <mergeCell ref="M146:M147"/>
    <mergeCell ref="W146:W147"/>
    <mergeCell ref="X146:X147"/>
    <mergeCell ref="N12:N14"/>
    <mergeCell ref="M13:M14"/>
    <mergeCell ref="J12:M12"/>
    <mergeCell ref="J13:L13"/>
    <mergeCell ref="L8:T8"/>
    <mergeCell ref="H8:J8"/>
    <mergeCell ref="I12:I14"/>
    <mergeCell ref="B12:H14"/>
    <mergeCell ref="B6:E6"/>
    <mergeCell ref="L4:V4"/>
    <mergeCell ref="B10:X10"/>
    <mergeCell ref="M2:R2"/>
    <mergeCell ref="B2:J2"/>
    <mergeCell ref="B4:J4"/>
    <mergeCell ref="B5:K5"/>
    <mergeCell ref="X13:X14"/>
    <mergeCell ref="P12:P14"/>
    <mergeCell ref="Q12:Q14"/>
    <mergeCell ref="R12:R14"/>
    <mergeCell ref="T12:U12"/>
    <mergeCell ref="W12:X12"/>
    <mergeCell ref="T13:T14"/>
    <mergeCell ref="U13:U14"/>
    <mergeCell ref="W13:W14"/>
  </mergeCells>
  <conditionalFormatting sqref="I158:X158">
    <cfRule type="cellIs" dxfId="15" priority="5" operator="greaterThan">
      <formula>0.001</formula>
    </cfRule>
  </conditionalFormatting>
  <conditionalFormatting sqref="I170:X170">
    <cfRule type="cellIs" dxfId="14" priority="4" operator="greaterThan">
      <formula>0.001</formula>
    </cfRule>
  </conditionalFormatting>
  <conditionalFormatting sqref="I182:X182">
    <cfRule type="cellIs" dxfId="13" priority="3" operator="greaterThan">
      <formula>0.001</formula>
    </cfRule>
  </conditionalFormatting>
  <conditionalFormatting sqref="M2">
    <cfRule type="containsText" dxfId="12" priority="24" operator="containsText" text="Check validation errors below">
      <formula>NOT(ISERROR(SEARCH("Check validation errors below",M2)))</formula>
    </cfRule>
  </conditionalFormatting>
  <conditionalFormatting sqref="AA2:AA144 AA195:AA1048576">
    <cfRule type="cellIs" dxfId="11" priority="22" operator="lessThan">
      <formula>0</formula>
    </cfRule>
    <cfRule type="cellIs" dxfId="10" priority="23" operator="greaterThan">
      <formula>0</formula>
    </cfRule>
  </conditionalFormatting>
  <conditionalFormatting sqref="AA193">
    <cfRule type="cellIs" dxfId="9" priority="1" operator="lessThan">
      <formula>0</formula>
    </cfRule>
    <cfRule type="cellIs" dxfId="8" priority="2" operator="greaterThan">
      <formula>0</formula>
    </cfRule>
  </conditionalFormatting>
  <conditionalFormatting sqref="AF145:AF148 AG149:AG151 AF152:AF194">
    <cfRule type="cellIs" dxfId="7" priority="20" operator="lessThan">
      <formula>0</formula>
    </cfRule>
    <cfRule type="cellIs" dxfId="6" priority="21" operator="greaterThan">
      <formula>0</formula>
    </cfRule>
  </conditionalFormatting>
  <pageMargins left="0.7" right="0.7" top="0.75" bottom="0.75" header="0.3" footer="0.3"/>
  <pageSetup paperSize="8" scale="31" orientation="portrait" r:id="rId1"/>
  <headerFooter>
    <oddHeader>&amp;C&amp;"Calibri"&amp;10&amp;K000000 IN CONFIDENCE&amp;1#_x000D_</oddHeader>
    <oddFooter>&amp;C_x000D_&amp;1#&amp;"Calibri"&amp;10&amp;K000000 IN CONFIDENCE</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9"/>
    <pageSetUpPr fitToPage="1"/>
  </sheetPr>
  <dimension ref="A1:AA107"/>
  <sheetViews>
    <sheetView view="pageBreakPreview" topLeftCell="A58" zoomScale="80" zoomScaleNormal="90" zoomScaleSheetLayoutView="80" workbookViewId="0">
      <selection activeCell="AA107" sqref="AA107"/>
    </sheetView>
  </sheetViews>
  <sheetFormatPr defaultRowHeight="25.5"/>
  <cols>
    <col min="1" max="1" width="5.140625" style="293" bestFit="1" customWidth="1"/>
    <col min="2" max="3" width="7.7109375" customWidth="1"/>
    <col min="4" max="4" width="7.85546875" customWidth="1"/>
    <col min="5" max="5" width="29.7109375" bestFit="1" customWidth="1"/>
    <col min="6" max="6" width="9.140625" customWidth="1"/>
    <col min="7" max="7" width="3.140625" customWidth="1"/>
    <col min="8" max="8" width="9.140625" customWidth="1"/>
    <col min="9" max="9" width="15" customWidth="1"/>
    <col min="10" max="10" width="2.7109375" customWidth="1"/>
    <col min="11" max="21" width="15" customWidth="1"/>
    <col min="22" max="22" width="2.7109375" customWidth="1"/>
    <col min="23" max="23" width="15.140625" customWidth="1"/>
    <col min="24" max="24" width="4.7109375" customWidth="1"/>
    <col min="25" max="25" width="10.7109375" customWidth="1"/>
    <col min="26" max="26" width="21.7109375" style="39" customWidth="1"/>
    <col min="27" max="27" width="8.7109375" style="426"/>
  </cols>
  <sheetData>
    <row r="1" spans="1:27" s="20" customFormat="1" ht="4.5" customHeight="1">
      <c r="A1" s="293"/>
      <c r="B1" s="93"/>
      <c r="C1" s="94"/>
      <c r="D1" s="94"/>
      <c r="E1" s="94"/>
      <c r="F1" s="94"/>
      <c r="G1" s="94"/>
      <c r="H1" s="94"/>
      <c r="I1" s="94"/>
      <c r="J1" s="230"/>
      <c r="K1" s="230"/>
      <c r="L1" s="95"/>
      <c r="M1" s="94"/>
      <c r="N1" s="94"/>
      <c r="O1" s="94"/>
      <c r="P1" s="94"/>
      <c r="Q1" s="94"/>
      <c r="R1" s="94"/>
      <c r="S1" s="94"/>
      <c r="T1" s="94"/>
      <c r="U1" s="94"/>
      <c r="V1" s="94"/>
      <c r="W1" s="94"/>
      <c r="X1" s="94"/>
      <c r="Y1" s="19"/>
      <c r="Z1" s="39"/>
      <c r="AA1" s="38"/>
    </row>
    <row r="2" spans="1:27" s="20" customFormat="1" ht="44.25" customHeight="1">
      <c r="A2" s="293"/>
      <c r="B2" s="635" t="s">
        <v>512</v>
      </c>
      <c r="C2" s="635"/>
      <c r="D2" s="635"/>
      <c r="E2" s="635"/>
      <c r="F2" s="635"/>
      <c r="G2" s="635"/>
      <c r="H2" s="635"/>
      <c r="I2" s="635"/>
      <c r="J2" s="635"/>
      <c r="K2" s="635"/>
      <c r="L2" s="231"/>
      <c r="M2" s="232"/>
      <c r="N2" s="633" t="str">
        <f>IF($AA$107&gt;0,"Check validation errors below"," ")</f>
        <v xml:space="preserve"> </v>
      </c>
      <c r="O2" s="633"/>
      <c r="P2" s="633"/>
      <c r="Q2" s="633"/>
      <c r="R2" s="633"/>
      <c r="S2" s="633"/>
      <c r="T2" s="232"/>
      <c r="U2" s="232"/>
      <c r="V2" s="94"/>
      <c r="W2" s="94"/>
      <c r="X2" s="94"/>
      <c r="Y2" s="19"/>
      <c r="Z2" s="39"/>
      <c r="AA2" s="38"/>
    </row>
    <row r="3" spans="1:27" s="20" customFormat="1" ht="5.0999999999999996" customHeight="1">
      <c r="A3" s="293"/>
      <c r="B3" s="167"/>
      <c r="C3" s="94"/>
      <c r="D3" s="94"/>
      <c r="E3" s="94"/>
      <c r="F3" s="94"/>
      <c r="G3" s="94"/>
      <c r="H3" s="94"/>
      <c r="I3" s="94"/>
      <c r="J3" s="94"/>
      <c r="K3" s="94"/>
      <c r="L3" s="232"/>
      <c r="M3" s="232"/>
      <c r="N3" s="232"/>
      <c r="O3" s="232"/>
      <c r="P3" s="232"/>
      <c r="Q3" s="232"/>
      <c r="R3" s="232"/>
      <c r="S3" s="232"/>
      <c r="T3" s="232"/>
      <c r="U3" s="232"/>
      <c r="V3" s="94"/>
      <c r="W3" s="94"/>
      <c r="X3" s="94"/>
      <c r="Y3" s="19"/>
      <c r="Z3" s="39"/>
      <c r="AA3" s="38"/>
    </row>
    <row r="4" spans="1:27" s="20" customFormat="1" ht="129.6" customHeight="1">
      <c r="A4" s="293"/>
      <c r="B4" s="619" t="s">
        <v>513</v>
      </c>
      <c r="C4" s="619"/>
      <c r="D4" s="619"/>
      <c r="E4" s="619"/>
      <c r="F4" s="619"/>
      <c r="G4" s="619"/>
      <c r="H4" s="619"/>
      <c r="I4" s="619"/>
      <c r="J4" s="619"/>
      <c r="K4" s="619"/>
      <c r="L4" s="98"/>
      <c r="M4" s="634" t="s">
        <v>233</v>
      </c>
      <c r="N4" s="634"/>
      <c r="O4" s="634"/>
      <c r="P4" s="634"/>
      <c r="Q4" s="634"/>
      <c r="R4" s="634"/>
      <c r="S4" s="634"/>
      <c r="T4" s="634"/>
      <c r="U4" s="634"/>
      <c r="V4" s="634"/>
      <c r="W4" s="98"/>
      <c r="X4" s="98"/>
      <c r="Y4" s="228"/>
      <c r="Z4" s="139"/>
      <c r="AA4" s="136"/>
    </row>
    <row r="5" spans="1:27" s="20" customFormat="1" ht="4.5" customHeight="1">
      <c r="A5" s="293"/>
      <c r="B5" s="96"/>
      <c r="C5" s="96"/>
      <c r="D5" s="96"/>
      <c r="E5" s="96"/>
      <c r="F5" s="96"/>
      <c r="G5" s="96"/>
      <c r="H5" s="96"/>
      <c r="I5" s="96"/>
      <c r="J5" s="96"/>
      <c r="K5" s="96"/>
      <c r="L5" s="98"/>
      <c r="M5" s="167"/>
      <c r="N5" s="167"/>
      <c r="O5" s="167"/>
      <c r="P5" s="167"/>
      <c r="Q5" s="167"/>
      <c r="R5" s="167"/>
      <c r="S5" s="167"/>
      <c r="T5" s="167"/>
      <c r="U5" s="167"/>
      <c r="V5" s="98"/>
      <c r="W5" s="98"/>
      <c r="X5" s="98"/>
      <c r="Y5" s="228"/>
      <c r="Z5" s="139"/>
      <c r="AA5" s="136"/>
    </row>
    <row r="6" spans="1:27" s="20" customFormat="1" ht="18" customHeight="1">
      <c r="A6" s="293"/>
      <c r="B6" s="599" t="s">
        <v>162</v>
      </c>
      <c r="C6" s="599"/>
      <c r="D6" s="599"/>
      <c r="E6" s="599"/>
      <c r="F6" s="599"/>
      <c r="G6" s="599"/>
      <c r="H6" s="599"/>
      <c r="I6" s="599"/>
      <c r="J6" s="599"/>
      <c r="K6" s="599"/>
      <c r="L6" s="98"/>
      <c r="M6" s="167"/>
      <c r="N6" s="167"/>
      <c r="O6" s="167"/>
      <c r="P6" s="167"/>
      <c r="Q6" s="167"/>
      <c r="R6" s="167"/>
      <c r="S6" s="167"/>
      <c r="T6" s="167"/>
      <c r="U6" s="167"/>
      <c r="V6" s="98"/>
      <c r="W6" s="98"/>
      <c r="X6" s="98"/>
      <c r="Y6" s="228"/>
      <c r="Z6" s="139"/>
      <c r="AA6" s="136"/>
    </row>
    <row r="7" spans="1:27" s="20" customFormat="1">
      <c r="A7" s="293"/>
      <c r="B7" s="100"/>
      <c r="C7" s="98"/>
      <c r="D7" s="98"/>
      <c r="E7" s="98"/>
      <c r="F7" s="98"/>
      <c r="G7" s="98"/>
      <c r="H7" s="98"/>
      <c r="I7" s="98"/>
      <c r="J7" s="99"/>
      <c r="K7" s="101"/>
      <c r="L7" s="101"/>
      <c r="M7" s="98"/>
      <c r="N7" s="98"/>
      <c r="O7" s="98"/>
      <c r="P7" s="98"/>
      <c r="Q7" s="98"/>
      <c r="R7" s="98"/>
      <c r="S7" s="98"/>
      <c r="T7" s="98"/>
      <c r="U7" s="98"/>
      <c r="V7" s="98"/>
      <c r="W7" s="98"/>
      <c r="X7" s="98"/>
      <c r="Y7" s="228"/>
      <c r="Z7" s="139"/>
      <c r="AA7" s="136"/>
    </row>
    <row r="8" spans="1:27" s="20" customFormat="1">
      <c r="A8" s="293"/>
      <c r="B8" s="162" t="s">
        <v>163</v>
      </c>
      <c r="C8" s="100"/>
      <c r="D8" s="100"/>
      <c r="E8" s="100"/>
      <c r="F8" s="100"/>
      <c r="G8" s="100"/>
      <c r="H8" s="580" t="str">
        <f>Cover!$K$18</f>
        <v>Select from list</v>
      </c>
      <c r="I8" s="590"/>
      <c r="J8" s="590"/>
      <c r="K8" s="591"/>
      <c r="L8" s="163"/>
      <c r="M8" s="580">
        <f>Cover!$E$10</f>
        <v>0</v>
      </c>
      <c r="N8" s="590"/>
      <c r="O8" s="590"/>
      <c r="P8" s="590"/>
      <c r="Q8" s="590"/>
      <c r="R8" s="590"/>
      <c r="S8" s="590"/>
      <c r="T8" s="590"/>
      <c r="U8" s="591"/>
      <c r="V8" s="98"/>
      <c r="W8" s="98"/>
      <c r="X8" s="98"/>
      <c r="Y8" s="228"/>
      <c r="Z8" s="139"/>
      <c r="AA8" s="136"/>
    </row>
    <row r="9" spans="1:27" s="20" customFormat="1">
      <c r="A9" s="293"/>
      <c r="B9" s="97"/>
      <c r="C9" s="98"/>
      <c r="D9" s="229"/>
      <c r="E9" s="233"/>
      <c r="F9" s="98"/>
      <c r="G9" s="229"/>
      <c r="H9" s="229"/>
      <c r="I9" s="98"/>
      <c r="J9" s="99"/>
      <c r="K9" s="99"/>
      <c r="L9" s="101"/>
      <c r="M9" s="98"/>
      <c r="N9" s="98"/>
      <c r="O9" s="98"/>
      <c r="P9" s="98"/>
      <c r="Q9" s="98"/>
      <c r="R9" s="98"/>
      <c r="S9" s="98"/>
      <c r="T9" s="98"/>
      <c r="U9" s="98"/>
      <c r="V9" s="98"/>
      <c r="W9" s="98"/>
      <c r="X9" s="98"/>
      <c r="Y9" s="228"/>
      <c r="Z9" s="139"/>
      <c r="AA9" s="136"/>
    </row>
    <row r="10" spans="1:27" ht="26.25">
      <c r="B10" s="592" t="s">
        <v>514</v>
      </c>
      <c r="C10" s="592"/>
      <c r="D10" s="592"/>
      <c r="E10" s="592"/>
      <c r="F10" s="592"/>
      <c r="G10" s="592"/>
      <c r="H10" s="592"/>
      <c r="I10" s="592"/>
      <c r="J10" s="592"/>
      <c r="K10" s="592"/>
      <c r="L10" s="592"/>
      <c r="M10" s="592"/>
      <c r="N10" s="592"/>
      <c r="O10" s="592"/>
      <c r="P10" s="592"/>
      <c r="Q10" s="592"/>
      <c r="R10" s="592"/>
      <c r="S10" s="592"/>
      <c r="T10" s="592"/>
      <c r="U10" s="592"/>
      <c r="V10" s="592"/>
      <c r="W10" s="592"/>
      <c r="X10" s="98"/>
      <c r="Y10" s="228"/>
      <c r="Z10" s="139"/>
      <c r="AA10" s="136"/>
    </row>
    <row r="11" spans="1:27">
      <c r="B11" s="98"/>
      <c r="C11" s="98"/>
      <c r="D11" s="98"/>
      <c r="E11" s="98"/>
      <c r="F11" s="98"/>
      <c r="G11" s="98"/>
      <c r="H11" s="98"/>
      <c r="I11" s="96"/>
      <c r="J11" s="96"/>
      <c r="K11" s="96"/>
      <c r="L11" s="98"/>
      <c r="M11" s="98"/>
      <c r="N11" s="98"/>
      <c r="O11" s="98"/>
      <c r="P11" s="98"/>
      <c r="Q11" s="98"/>
      <c r="R11" s="98"/>
      <c r="S11" s="98"/>
      <c r="T11" s="98"/>
      <c r="U11" s="98"/>
      <c r="V11" s="98"/>
      <c r="W11" s="98"/>
      <c r="X11" s="98"/>
      <c r="Y11" s="228"/>
      <c r="Z11" s="139"/>
      <c r="AA11" s="136"/>
    </row>
    <row r="12" spans="1:27" ht="81">
      <c r="B12" s="98"/>
      <c r="C12" s="98"/>
      <c r="D12" s="98"/>
      <c r="E12" s="98"/>
      <c r="F12" s="98"/>
      <c r="G12" s="98"/>
      <c r="H12" s="98"/>
      <c r="I12" s="300" t="s">
        <v>168</v>
      </c>
      <c r="J12" s="96"/>
      <c r="K12" s="300" t="s">
        <v>329</v>
      </c>
      <c r="L12" s="300" t="s">
        <v>330</v>
      </c>
      <c r="M12" s="300" t="s">
        <v>331</v>
      </c>
      <c r="N12" s="300" t="s">
        <v>332</v>
      </c>
      <c r="O12" s="300" t="s">
        <v>333</v>
      </c>
      <c r="P12" s="300" t="s">
        <v>334</v>
      </c>
      <c r="Q12" s="300" t="s">
        <v>335</v>
      </c>
      <c r="R12" s="300" t="s">
        <v>336</v>
      </c>
      <c r="S12" s="300" t="s">
        <v>337</v>
      </c>
      <c r="T12" s="300" t="s">
        <v>338</v>
      </c>
      <c r="U12" s="300" t="s">
        <v>339</v>
      </c>
      <c r="V12" s="98"/>
      <c r="W12" s="300" t="s">
        <v>340</v>
      </c>
      <c r="X12" s="98"/>
      <c r="Y12" s="228"/>
      <c r="Z12" s="139"/>
      <c r="AA12" s="136"/>
    </row>
    <row r="13" spans="1:27" ht="17.25" customHeight="1">
      <c r="B13" s="98"/>
      <c r="C13" s="98"/>
      <c r="D13" s="98"/>
      <c r="E13" s="98"/>
      <c r="F13" s="98"/>
      <c r="G13" s="98"/>
      <c r="H13" s="98"/>
      <c r="I13" s="269" t="s">
        <v>342</v>
      </c>
      <c r="J13" s="266"/>
      <c r="K13" s="269" t="s">
        <v>342</v>
      </c>
      <c r="L13" s="269" t="s">
        <v>342</v>
      </c>
      <c r="M13" s="269" t="s">
        <v>342</v>
      </c>
      <c r="N13" s="269" t="s">
        <v>342</v>
      </c>
      <c r="O13" s="269" t="s">
        <v>342</v>
      </c>
      <c r="P13" s="269" t="s">
        <v>342</v>
      </c>
      <c r="Q13" s="269" t="s">
        <v>342</v>
      </c>
      <c r="R13" s="269" t="s">
        <v>342</v>
      </c>
      <c r="S13" s="269" t="s">
        <v>342</v>
      </c>
      <c r="T13" s="269" t="s">
        <v>342</v>
      </c>
      <c r="U13" s="269" t="s">
        <v>342</v>
      </c>
      <c r="V13" s="267"/>
      <c r="W13" s="269" t="s">
        <v>342</v>
      </c>
      <c r="X13" s="98"/>
      <c r="Y13" s="149" t="s">
        <v>171</v>
      </c>
      <c r="Z13" s="139"/>
      <c r="AA13" s="136"/>
    </row>
    <row r="14" spans="1:27" ht="17.25" customHeight="1">
      <c r="B14" s="98"/>
      <c r="C14" s="98"/>
      <c r="D14" s="98"/>
      <c r="E14" s="98"/>
      <c r="F14" s="98"/>
      <c r="G14" s="98"/>
      <c r="H14" s="98"/>
      <c r="I14" s="98"/>
      <c r="J14" s="98"/>
      <c r="K14" s="98"/>
      <c r="L14" s="98"/>
      <c r="M14" s="98"/>
      <c r="N14" s="98"/>
      <c r="O14" s="98"/>
      <c r="P14" s="98"/>
      <c r="Q14" s="98"/>
      <c r="R14" s="98"/>
      <c r="S14" s="98"/>
      <c r="T14" s="98"/>
      <c r="U14" s="98"/>
      <c r="V14" s="98"/>
      <c r="W14" s="98"/>
      <c r="X14" s="98"/>
      <c r="Y14" s="126"/>
      <c r="Z14" s="139"/>
      <c r="AA14" s="136"/>
    </row>
    <row r="15" spans="1:27" ht="17.25" customHeight="1">
      <c r="A15" s="294">
        <v>10</v>
      </c>
      <c r="B15" s="295" t="s">
        <v>199</v>
      </c>
      <c r="C15" s="97"/>
      <c r="D15" s="98"/>
      <c r="E15" s="98"/>
      <c r="F15" s="98"/>
      <c r="G15" s="98"/>
      <c r="H15" s="110"/>
      <c r="I15" s="240">
        <f>I17+I28</f>
        <v>0</v>
      </c>
      <c r="J15" s="96"/>
      <c r="K15" s="240">
        <f t="shared" ref="K15:W15" si="0">K17+K28</f>
        <v>0</v>
      </c>
      <c r="L15" s="240">
        <f t="shared" si="0"/>
        <v>0</v>
      </c>
      <c r="M15" s="240">
        <f t="shared" si="0"/>
        <v>0</v>
      </c>
      <c r="N15" s="240">
        <f t="shared" si="0"/>
        <v>0</v>
      </c>
      <c r="O15" s="240">
        <f t="shared" si="0"/>
        <v>0</v>
      </c>
      <c r="P15" s="240">
        <f t="shared" si="0"/>
        <v>0</v>
      </c>
      <c r="Q15" s="240">
        <f t="shared" si="0"/>
        <v>0</v>
      </c>
      <c r="R15" s="240">
        <f t="shared" si="0"/>
        <v>0</v>
      </c>
      <c r="S15" s="240">
        <f t="shared" si="0"/>
        <v>0</v>
      </c>
      <c r="T15" s="240">
        <f t="shared" si="0"/>
        <v>0</v>
      </c>
      <c r="U15" s="240">
        <f t="shared" si="0"/>
        <v>0</v>
      </c>
      <c r="V15" s="119"/>
      <c r="W15" s="240">
        <f t="shared" si="0"/>
        <v>0</v>
      </c>
      <c r="X15" s="98"/>
      <c r="Y15" s="150" t="s">
        <v>175</v>
      </c>
      <c r="Z15" s="139">
        <f>I15-'1 Counterparty'!I222</f>
        <v>0</v>
      </c>
      <c r="AA15" s="139">
        <f>IF(I15 &lt;&gt; 0, Z15, 0)</f>
        <v>0</v>
      </c>
    </row>
    <row r="16" spans="1:27" ht="17.25" customHeight="1">
      <c r="A16" s="294"/>
      <c r="B16" s="110"/>
      <c r="C16" s="97"/>
      <c r="D16" s="98"/>
      <c r="E16" s="98"/>
      <c r="F16" s="98"/>
      <c r="G16" s="98"/>
      <c r="H16" s="98"/>
      <c r="I16" s="119"/>
      <c r="J16" s="98"/>
      <c r="K16" s="119"/>
      <c r="L16" s="119"/>
      <c r="M16" s="484"/>
      <c r="N16" s="484"/>
      <c r="O16" s="484"/>
      <c r="P16" s="484"/>
      <c r="Q16" s="484"/>
      <c r="R16" s="484"/>
      <c r="S16" s="484"/>
      <c r="T16" s="484"/>
      <c r="U16" s="484"/>
      <c r="V16" s="484"/>
      <c r="W16" s="484"/>
      <c r="X16" s="98"/>
      <c r="Y16" s="228"/>
      <c r="Z16" s="139"/>
      <c r="AA16" s="139"/>
    </row>
    <row r="17" spans="1:27" ht="17.25" customHeight="1">
      <c r="A17" s="294"/>
      <c r="B17" s="141" t="s">
        <v>316</v>
      </c>
      <c r="C17" s="97"/>
      <c r="D17" s="479"/>
      <c r="E17" s="98"/>
      <c r="F17" s="479"/>
      <c r="G17" s="479"/>
      <c r="H17" s="110"/>
      <c r="I17" s="240">
        <f>SUM(K17:U17)+W17</f>
        <v>0</v>
      </c>
      <c r="J17" s="96"/>
      <c r="K17" s="240">
        <f>SUM(K18:K26)</f>
        <v>0</v>
      </c>
      <c r="L17" s="240">
        <f t="shared" ref="L17:W17" si="1">SUM(L18:L26)</f>
        <v>0</v>
      </c>
      <c r="M17" s="240">
        <f t="shared" si="1"/>
        <v>0</v>
      </c>
      <c r="N17" s="240">
        <f t="shared" si="1"/>
        <v>0</v>
      </c>
      <c r="O17" s="240">
        <f t="shared" si="1"/>
        <v>0</v>
      </c>
      <c r="P17" s="240">
        <f t="shared" si="1"/>
        <v>0</v>
      </c>
      <c r="Q17" s="240">
        <f t="shared" si="1"/>
        <v>0</v>
      </c>
      <c r="R17" s="240">
        <f t="shared" si="1"/>
        <v>0</v>
      </c>
      <c r="S17" s="240">
        <f t="shared" si="1"/>
        <v>0</v>
      </c>
      <c r="T17" s="240">
        <f t="shared" si="1"/>
        <v>0</v>
      </c>
      <c r="U17" s="240">
        <f t="shared" si="1"/>
        <v>0</v>
      </c>
      <c r="V17" s="119"/>
      <c r="W17" s="240">
        <f t="shared" si="1"/>
        <v>0</v>
      </c>
      <c r="X17" s="98"/>
      <c r="Y17" s="150" t="s">
        <v>175</v>
      </c>
      <c r="Z17" s="139">
        <f>I17-('1 Counterparty'!I225+'1 Counterparty'!I252+'1 Counterparty'!I279)</f>
        <v>0</v>
      </c>
      <c r="AA17" s="139">
        <f t="shared" ref="AA17:AA79" si="2">IF(I17 &lt;&gt; 0, Z17, 0)</f>
        <v>0</v>
      </c>
    </row>
    <row r="18" spans="1:27" ht="17.25" customHeight="1">
      <c r="A18" s="294"/>
      <c r="B18" s="97">
        <v>10.01</v>
      </c>
      <c r="C18" s="121" t="s">
        <v>243</v>
      </c>
      <c r="D18" s="138"/>
      <c r="E18" s="98"/>
      <c r="F18" s="479"/>
      <c r="G18" s="479"/>
      <c r="H18" s="110"/>
      <c r="I18" s="240">
        <f t="shared" ref="I18:I47" si="3">SUM(K18:U18)+W18</f>
        <v>0</v>
      </c>
      <c r="J18" s="96"/>
      <c r="K18" s="241"/>
      <c r="L18" s="241"/>
      <c r="M18" s="241"/>
      <c r="N18" s="241"/>
      <c r="O18" s="241"/>
      <c r="P18" s="241"/>
      <c r="Q18" s="241"/>
      <c r="R18" s="241"/>
      <c r="S18" s="241"/>
      <c r="T18" s="241"/>
      <c r="U18" s="241"/>
      <c r="V18" s="119"/>
      <c r="W18" s="241"/>
      <c r="X18" s="98"/>
      <c r="Y18" s="150" t="s">
        <v>175</v>
      </c>
      <c r="Z18" s="139">
        <f>I18-('1 Counterparty'!I226+'1 Counterparty'!I253+'1 Counterparty'!I280)</f>
        <v>0</v>
      </c>
      <c r="AA18" s="139">
        <f t="shared" si="2"/>
        <v>0</v>
      </c>
    </row>
    <row r="19" spans="1:27" ht="17.25" customHeight="1">
      <c r="A19" s="294"/>
      <c r="B19" s="97">
        <v>10.02</v>
      </c>
      <c r="C19" s="121" t="s">
        <v>249</v>
      </c>
      <c r="D19" s="479"/>
      <c r="E19" s="98"/>
      <c r="F19" s="479"/>
      <c r="G19" s="479"/>
      <c r="H19" s="110"/>
      <c r="I19" s="240">
        <f t="shared" si="3"/>
        <v>0</v>
      </c>
      <c r="J19" s="96"/>
      <c r="K19" s="241"/>
      <c r="L19" s="241"/>
      <c r="M19" s="241"/>
      <c r="N19" s="241"/>
      <c r="O19" s="241"/>
      <c r="P19" s="241"/>
      <c r="Q19" s="241"/>
      <c r="R19" s="241"/>
      <c r="S19" s="241"/>
      <c r="T19" s="241"/>
      <c r="U19" s="241"/>
      <c r="V19" s="119"/>
      <c r="W19" s="241"/>
      <c r="X19" s="98"/>
      <c r="Y19" s="150" t="s">
        <v>175</v>
      </c>
      <c r="Z19" s="139">
        <f>I19-('1 Counterparty'!I229+'1 Counterparty'!I256+'1 Counterparty'!I283)</f>
        <v>0</v>
      </c>
      <c r="AA19" s="139">
        <f t="shared" si="2"/>
        <v>0</v>
      </c>
    </row>
    <row r="20" spans="1:27" ht="17.25" customHeight="1">
      <c r="A20" s="294"/>
      <c r="B20" s="97">
        <v>10.029999999999999</v>
      </c>
      <c r="C20" s="121" t="s">
        <v>264</v>
      </c>
      <c r="D20" s="479"/>
      <c r="E20" s="98"/>
      <c r="F20" s="479"/>
      <c r="G20" s="479"/>
      <c r="H20" s="110"/>
      <c r="I20" s="240">
        <f t="shared" si="3"/>
        <v>0</v>
      </c>
      <c r="J20" s="96"/>
      <c r="K20" s="241"/>
      <c r="L20" s="241"/>
      <c r="M20" s="241"/>
      <c r="N20" s="241"/>
      <c r="O20" s="241"/>
      <c r="P20" s="241"/>
      <c r="Q20" s="241"/>
      <c r="R20" s="241"/>
      <c r="S20" s="241"/>
      <c r="T20" s="241"/>
      <c r="U20" s="241"/>
      <c r="V20" s="119"/>
      <c r="W20" s="241"/>
      <c r="X20" s="98"/>
      <c r="Y20" s="150" t="s">
        <v>175</v>
      </c>
      <c r="Z20" s="139">
        <f>I20-('1 Counterparty'!I234+'1 Counterparty'!I261+'1 Counterparty'!I288)</f>
        <v>0</v>
      </c>
      <c r="AA20" s="139">
        <f t="shared" si="2"/>
        <v>0</v>
      </c>
    </row>
    <row r="21" spans="1:27" ht="17.25" customHeight="1">
      <c r="A21" s="294"/>
      <c r="B21" s="97">
        <v>10.039999999999999</v>
      </c>
      <c r="C21" s="121" t="s">
        <v>265</v>
      </c>
      <c r="D21" s="479"/>
      <c r="E21" s="98"/>
      <c r="F21" s="479"/>
      <c r="G21" s="479"/>
      <c r="H21" s="110"/>
      <c r="I21" s="240">
        <f t="shared" si="3"/>
        <v>0</v>
      </c>
      <c r="J21" s="96"/>
      <c r="K21" s="241"/>
      <c r="L21" s="241"/>
      <c r="M21" s="241"/>
      <c r="N21" s="241"/>
      <c r="O21" s="241"/>
      <c r="P21" s="241"/>
      <c r="Q21" s="241"/>
      <c r="R21" s="241"/>
      <c r="S21" s="241"/>
      <c r="T21" s="241"/>
      <c r="U21" s="241"/>
      <c r="V21" s="119"/>
      <c r="W21" s="241"/>
      <c r="X21" s="98"/>
      <c r="Y21" s="150" t="s">
        <v>175</v>
      </c>
      <c r="Z21" s="139">
        <f>I21-('1 Counterparty'!I235+'1 Counterparty'!I262+'1 Counterparty'!I289)</f>
        <v>0</v>
      </c>
      <c r="AA21" s="139">
        <f t="shared" si="2"/>
        <v>0</v>
      </c>
    </row>
    <row r="22" spans="1:27" ht="17.25" customHeight="1">
      <c r="A22" s="294"/>
      <c r="B22" s="97">
        <v>10.050000000000001</v>
      </c>
      <c r="C22" s="121" t="s">
        <v>266</v>
      </c>
      <c r="D22" s="479"/>
      <c r="E22" s="98"/>
      <c r="F22" s="479"/>
      <c r="G22" s="479"/>
      <c r="H22" s="110"/>
      <c r="I22" s="240">
        <f t="shared" si="3"/>
        <v>0</v>
      </c>
      <c r="J22" s="96"/>
      <c r="K22" s="241"/>
      <c r="L22" s="241"/>
      <c r="M22" s="241"/>
      <c r="N22" s="241"/>
      <c r="O22" s="241"/>
      <c r="P22" s="241"/>
      <c r="Q22" s="241"/>
      <c r="R22" s="241"/>
      <c r="S22" s="241"/>
      <c r="T22" s="241"/>
      <c r="U22" s="241"/>
      <c r="V22" s="119"/>
      <c r="W22" s="241"/>
      <c r="X22" s="98"/>
      <c r="Y22" s="150" t="s">
        <v>175</v>
      </c>
      <c r="Z22" s="139">
        <f>I22-('1 Counterparty'!I236+'1 Counterparty'!I263+'1 Counterparty'!I290)</f>
        <v>0</v>
      </c>
      <c r="AA22" s="139">
        <f t="shared" si="2"/>
        <v>0</v>
      </c>
    </row>
    <row r="23" spans="1:27" ht="17.25" customHeight="1">
      <c r="A23" s="294"/>
      <c r="B23" s="97">
        <v>10.06</v>
      </c>
      <c r="C23" s="121" t="s">
        <v>267</v>
      </c>
      <c r="D23" s="479"/>
      <c r="E23" s="98"/>
      <c r="F23" s="479"/>
      <c r="G23" s="479"/>
      <c r="H23" s="110"/>
      <c r="I23" s="240">
        <f t="shared" si="3"/>
        <v>0</v>
      </c>
      <c r="J23" s="96"/>
      <c r="K23" s="241"/>
      <c r="L23" s="241"/>
      <c r="M23" s="241"/>
      <c r="N23" s="241"/>
      <c r="O23" s="241"/>
      <c r="P23" s="241"/>
      <c r="Q23" s="241"/>
      <c r="R23" s="241"/>
      <c r="S23" s="241"/>
      <c r="T23" s="241"/>
      <c r="U23" s="241"/>
      <c r="V23" s="119"/>
      <c r="W23" s="241"/>
      <c r="X23" s="98"/>
      <c r="Y23" s="150" t="s">
        <v>175</v>
      </c>
      <c r="Z23" s="139">
        <f>I23-('1 Counterparty'!I237+'1 Counterparty'!I264+'1 Counterparty'!I291)</f>
        <v>0</v>
      </c>
      <c r="AA23" s="139">
        <f t="shared" si="2"/>
        <v>0</v>
      </c>
    </row>
    <row r="24" spans="1:27" ht="17.25" customHeight="1">
      <c r="A24" s="294"/>
      <c r="B24" s="97">
        <v>10.07</v>
      </c>
      <c r="C24" s="121" t="s">
        <v>277</v>
      </c>
      <c r="D24" s="479"/>
      <c r="E24" s="98"/>
      <c r="F24" s="479"/>
      <c r="G24" s="479"/>
      <c r="H24" s="110"/>
      <c r="I24" s="240">
        <f t="shared" si="3"/>
        <v>0</v>
      </c>
      <c r="J24" s="96"/>
      <c r="K24" s="241"/>
      <c r="L24" s="241"/>
      <c r="M24" s="241"/>
      <c r="N24" s="241"/>
      <c r="O24" s="241"/>
      <c r="P24" s="241"/>
      <c r="Q24" s="241"/>
      <c r="R24" s="241"/>
      <c r="S24" s="241"/>
      <c r="T24" s="241"/>
      <c r="U24" s="241"/>
      <c r="V24" s="119"/>
      <c r="W24" s="241"/>
      <c r="X24" s="98"/>
      <c r="Y24" s="150" t="s">
        <v>175</v>
      </c>
      <c r="Z24" s="139">
        <f>I24-('1 Counterparty'!I241+'1 Counterparty'!I268+'1 Counterparty'!I295)</f>
        <v>0</v>
      </c>
      <c r="AA24" s="139">
        <f t="shared" si="2"/>
        <v>0</v>
      </c>
    </row>
    <row r="25" spans="1:27" ht="17.25" customHeight="1">
      <c r="A25" s="294"/>
      <c r="B25" s="97">
        <v>10.08</v>
      </c>
      <c r="C25" s="97" t="s">
        <v>278</v>
      </c>
      <c r="D25" s="479"/>
      <c r="E25" s="98"/>
      <c r="F25" s="479"/>
      <c r="G25" s="479"/>
      <c r="H25" s="110"/>
      <c r="I25" s="240">
        <f t="shared" si="3"/>
        <v>0</v>
      </c>
      <c r="J25" s="96"/>
      <c r="K25" s="241"/>
      <c r="L25" s="241"/>
      <c r="M25" s="241"/>
      <c r="N25" s="241"/>
      <c r="O25" s="241"/>
      <c r="P25" s="241"/>
      <c r="Q25" s="241"/>
      <c r="R25" s="241"/>
      <c r="S25" s="241"/>
      <c r="T25" s="241"/>
      <c r="U25" s="241"/>
      <c r="V25" s="119"/>
      <c r="W25" s="241"/>
      <c r="X25" s="98"/>
      <c r="Y25" s="150" t="s">
        <v>175</v>
      </c>
      <c r="Z25" s="139">
        <f>I25-('1 Counterparty'!I242+'1 Counterparty'!I269+'1 Counterparty'!I296)</f>
        <v>0</v>
      </c>
      <c r="AA25" s="139">
        <f t="shared" si="2"/>
        <v>0</v>
      </c>
    </row>
    <row r="26" spans="1:27" ht="17.25" customHeight="1">
      <c r="A26" s="294"/>
      <c r="B26" s="229" t="s">
        <v>515</v>
      </c>
      <c r="C26" s="121" t="s">
        <v>280</v>
      </c>
      <c r="D26" s="479"/>
      <c r="E26" s="98"/>
      <c r="F26" s="479"/>
      <c r="G26" s="479"/>
      <c r="H26" s="110"/>
      <c r="I26" s="240">
        <f t="shared" si="3"/>
        <v>0</v>
      </c>
      <c r="J26" s="96"/>
      <c r="K26" s="241"/>
      <c r="L26" s="241"/>
      <c r="M26" s="241"/>
      <c r="N26" s="241"/>
      <c r="O26" s="241"/>
      <c r="P26" s="241"/>
      <c r="Q26" s="241"/>
      <c r="R26" s="241"/>
      <c r="S26" s="241"/>
      <c r="T26" s="241"/>
      <c r="U26" s="241"/>
      <c r="V26" s="119"/>
      <c r="W26" s="241"/>
      <c r="X26" s="98"/>
      <c r="Y26" s="150" t="s">
        <v>175</v>
      </c>
      <c r="Z26" s="139">
        <f>I26-('1 Counterparty'!I243+'1 Counterparty'!I270+'1 Counterparty'!I297)</f>
        <v>0</v>
      </c>
      <c r="AA26" s="139">
        <f t="shared" si="2"/>
        <v>0</v>
      </c>
    </row>
    <row r="27" spans="1:27" ht="17.25" customHeight="1">
      <c r="A27" s="294"/>
      <c r="B27" s="97"/>
      <c r="C27" s="97"/>
      <c r="D27" s="479"/>
      <c r="E27" s="98"/>
      <c r="F27" s="98"/>
      <c r="G27" s="98"/>
      <c r="H27" s="98"/>
      <c r="I27" s="119"/>
      <c r="J27" s="98"/>
      <c r="K27" s="119"/>
      <c r="L27" s="119"/>
      <c r="M27" s="119"/>
      <c r="N27" s="119"/>
      <c r="O27" s="119"/>
      <c r="P27" s="119"/>
      <c r="Q27" s="119"/>
      <c r="R27" s="119"/>
      <c r="S27" s="119"/>
      <c r="T27" s="119"/>
      <c r="U27" s="119"/>
      <c r="V27" s="119"/>
      <c r="W27" s="119"/>
      <c r="X27" s="98"/>
      <c r="Y27" s="228"/>
      <c r="Z27" s="139"/>
      <c r="AA27" s="139"/>
    </row>
    <row r="28" spans="1:27" ht="17.25" customHeight="1">
      <c r="A28" s="294"/>
      <c r="B28" s="141" t="s">
        <v>292</v>
      </c>
      <c r="C28" s="479"/>
      <c r="D28" s="479"/>
      <c r="E28" s="98"/>
      <c r="F28" s="479"/>
      <c r="G28" s="479"/>
      <c r="H28" s="110"/>
      <c r="I28" s="240">
        <f t="shared" si="3"/>
        <v>0</v>
      </c>
      <c r="J28" s="96"/>
      <c r="K28" s="240">
        <f>SUM(K29:K33)</f>
        <v>0</v>
      </c>
      <c r="L28" s="240">
        <f t="shared" ref="L28:W28" si="4">SUM(L29:L33)</f>
        <v>0</v>
      </c>
      <c r="M28" s="240">
        <f t="shared" si="4"/>
        <v>0</v>
      </c>
      <c r="N28" s="240">
        <f t="shared" si="4"/>
        <v>0</v>
      </c>
      <c r="O28" s="240">
        <f t="shared" si="4"/>
        <v>0</v>
      </c>
      <c r="P28" s="240">
        <f t="shared" si="4"/>
        <v>0</v>
      </c>
      <c r="Q28" s="240">
        <f t="shared" si="4"/>
        <v>0</v>
      </c>
      <c r="R28" s="240">
        <f t="shared" si="4"/>
        <v>0</v>
      </c>
      <c r="S28" s="240">
        <f t="shared" si="4"/>
        <v>0</v>
      </c>
      <c r="T28" s="240">
        <f t="shared" si="4"/>
        <v>0</v>
      </c>
      <c r="U28" s="240">
        <f t="shared" si="4"/>
        <v>0</v>
      </c>
      <c r="V28" s="119"/>
      <c r="W28" s="240">
        <f t="shared" si="4"/>
        <v>0</v>
      </c>
      <c r="X28" s="98"/>
      <c r="Y28" s="150" t="s">
        <v>175</v>
      </c>
      <c r="Z28" s="139">
        <f>I28-('1 Counterparty'!I244+'1 Counterparty'!I271+'1 Counterparty'!I298)</f>
        <v>0</v>
      </c>
      <c r="AA28" s="139">
        <f t="shared" si="2"/>
        <v>0</v>
      </c>
    </row>
    <row r="29" spans="1:27" ht="17.25" customHeight="1">
      <c r="A29" s="294"/>
      <c r="B29" s="97">
        <v>10.090999999999999</v>
      </c>
      <c r="C29" s="121" t="s">
        <v>252</v>
      </c>
      <c r="D29" s="479"/>
      <c r="E29" s="98"/>
      <c r="F29" s="479"/>
      <c r="G29" s="479"/>
      <c r="H29" s="110"/>
      <c r="I29" s="240">
        <f t="shared" si="3"/>
        <v>0</v>
      </c>
      <c r="J29" s="96"/>
      <c r="K29" s="241"/>
      <c r="L29" s="241"/>
      <c r="M29" s="241"/>
      <c r="N29" s="241"/>
      <c r="O29" s="241"/>
      <c r="P29" s="241"/>
      <c r="Q29" s="241"/>
      <c r="R29" s="241"/>
      <c r="S29" s="241"/>
      <c r="T29" s="241"/>
      <c r="U29" s="241"/>
      <c r="V29" s="119"/>
      <c r="W29" s="241"/>
      <c r="X29" s="98"/>
      <c r="Y29" s="150" t="s">
        <v>175</v>
      </c>
      <c r="Z29" s="139">
        <f>I29-('1 Counterparty'!I245+'1 Counterparty'!I272+'1 Counterparty'!I299)</f>
        <v>0</v>
      </c>
      <c r="AA29" s="139">
        <f t="shared" si="2"/>
        <v>0</v>
      </c>
    </row>
    <row r="30" spans="1:27" ht="17.25" customHeight="1">
      <c r="A30" s="294"/>
      <c r="B30" s="97">
        <v>10.092000000000001</v>
      </c>
      <c r="C30" s="121" t="s">
        <v>270</v>
      </c>
      <c r="D30" s="479"/>
      <c r="E30" s="98"/>
      <c r="F30" s="479"/>
      <c r="G30" s="479"/>
      <c r="H30" s="110"/>
      <c r="I30" s="240">
        <f t="shared" si="3"/>
        <v>0</v>
      </c>
      <c r="J30" s="96"/>
      <c r="K30" s="241"/>
      <c r="L30" s="241"/>
      <c r="M30" s="241"/>
      <c r="N30" s="241"/>
      <c r="O30" s="241"/>
      <c r="P30" s="241"/>
      <c r="Q30" s="241"/>
      <c r="R30" s="241"/>
      <c r="S30" s="241"/>
      <c r="T30" s="241"/>
      <c r="U30" s="241"/>
      <c r="V30" s="119"/>
      <c r="W30" s="241"/>
      <c r="X30" s="98"/>
      <c r="Y30" s="150" t="s">
        <v>175</v>
      </c>
      <c r="Z30" s="139">
        <f>I30-('1 Counterparty'!I246+'1 Counterparty'!I273+'1 Counterparty'!I300)</f>
        <v>0</v>
      </c>
      <c r="AA30" s="139">
        <f t="shared" si="2"/>
        <v>0</v>
      </c>
    </row>
    <row r="31" spans="1:27" ht="17.25" customHeight="1">
      <c r="A31" s="294"/>
      <c r="B31" s="97">
        <v>10.093</v>
      </c>
      <c r="C31" s="121" t="s">
        <v>271</v>
      </c>
      <c r="D31" s="479"/>
      <c r="E31" s="98"/>
      <c r="F31" s="479"/>
      <c r="G31" s="479"/>
      <c r="H31" s="110"/>
      <c r="I31" s="240">
        <f t="shared" si="3"/>
        <v>0</v>
      </c>
      <c r="J31" s="96"/>
      <c r="K31" s="241"/>
      <c r="L31" s="241"/>
      <c r="M31" s="241"/>
      <c r="N31" s="241"/>
      <c r="O31" s="241"/>
      <c r="P31" s="241"/>
      <c r="Q31" s="241"/>
      <c r="R31" s="241"/>
      <c r="S31" s="241"/>
      <c r="T31" s="241"/>
      <c r="U31" s="241"/>
      <c r="V31" s="119"/>
      <c r="W31" s="241"/>
      <c r="X31" s="98"/>
      <c r="Y31" s="150" t="s">
        <v>175</v>
      </c>
      <c r="Z31" s="139">
        <f>I31-('1 Counterparty'!I247+'1 Counterparty'!I274+'1 Counterparty'!I301)</f>
        <v>0</v>
      </c>
      <c r="AA31" s="139">
        <f t="shared" si="2"/>
        <v>0</v>
      </c>
    </row>
    <row r="32" spans="1:27" ht="17.25" customHeight="1">
      <c r="A32" s="294"/>
      <c r="B32" s="97">
        <v>10.093999999999999</v>
      </c>
      <c r="C32" s="121" t="s">
        <v>281</v>
      </c>
      <c r="D32" s="479"/>
      <c r="E32" s="98"/>
      <c r="F32" s="479"/>
      <c r="G32" s="479"/>
      <c r="H32" s="110"/>
      <c r="I32" s="240">
        <f t="shared" si="3"/>
        <v>0</v>
      </c>
      <c r="J32" s="96"/>
      <c r="K32" s="241"/>
      <c r="L32" s="241"/>
      <c r="M32" s="241"/>
      <c r="N32" s="241"/>
      <c r="O32" s="241"/>
      <c r="P32" s="241"/>
      <c r="Q32" s="241"/>
      <c r="R32" s="241"/>
      <c r="S32" s="241"/>
      <c r="T32" s="241"/>
      <c r="U32" s="241"/>
      <c r="V32" s="119"/>
      <c r="W32" s="241"/>
      <c r="X32" s="98"/>
      <c r="Y32" s="150" t="s">
        <v>175</v>
      </c>
      <c r="Z32" s="139">
        <f>I32-('1 Counterparty'!I248+'1 Counterparty'!I275+'1 Counterparty'!I302)</f>
        <v>0</v>
      </c>
      <c r="AA32" s="139">
        <f t="shared" si="2"/>
        <v>0</v>
      </c>
    </row>
    <row r="33" spans="1:27" ht="17.25" customHeight="1">
      <c r="A33" s="294"/>
      <c r="B33" s="97">
        <v>10.099</v>
      </c>
      <c r="C33" s="121" t="s">
        <v>253</v>
      </c>
      <c r="D33" s="479"/>
      <c r="E33" s="98"/>
      <c r="F33" s="479"/>
      <c r="G33" s="479"/>
      <c r="H33" s="110"/>
      <c r="I33" s="240">
        <f t="shared" si="3"/>
        <v>0</v>
      </c>
      <c r="J33" s="96"/>
      <c r="K33" s="241"/>
      <c r="L33" s="241"/>
      <c r="M33" s="241"/>
      <c r="N33" s="241"/>
      <c r="O33" s="241"/>
      <c r="P33" s="241"/>
      <c r="Q33" s="241"/>
      <c r="R33" s="241"/>
      <c r="S33" s="241"/>
      <c r="T33" s="241"/>
      <c r="U33" s="241"/>
      <c r="V33" s="119"/>
      <c r="W33" s="241"/>
      <c r="X33" s="98"/>
      <c r="Y33" s="150" t="s">
        <v>175</v>
      </c>
      <c r="Z33" s="139">
        <f>I33-('1 Counterparty'!I249+'1 Counterparty'!I276+'1 Counterparty'!I303)</f>
        <v>0</v>
      </c>
      <c r="AA33" s="139">
        <f t="shared" si="2"/>
        <v>0</v>
      </c>
    </row>
    <row r="34" spans="1:27" ht="17.25" customHeight="1">
      <c r="A34" s="294"/>
      <c r="B34" s="114"/>
      <c r="C34" s="97"/>
      <c r="D34" s="479"/>
      <c r="E34" s="98"/>
      <c r="F34" s="479"/>
      <c r="G34" s="479"/>
      <c r="H34" s="110"/>
      <c r="I34" s="119"/>
      <c r="J34" s="98"/>
      <c r="K34" s="119"/>
      <c r="L34" s="119"/>
      <c r="M34" s="119"/>
      <c r="N34" s="119"/>
      <c r="O34" s="119"/>
      <c r="P34" s="119"/>
      <c r="Q34" s="119"/>
      <c r="R34" s="119"/>
      <c r="S34" s="119"/>
      <c r="T34" s="119"/>
      <c r="U34" s="119"/>
      <c r="V34" s="119"/>
      <c r="W34" s="119"/>
      <c r="X34" s="98"/>
      <c r="Y34" s="228"/>
      <c r="Z34" s="139"/>
      <c r="AA34" s="139"/>
    </row>
    <row r="35" spans="1:27" ht="17.25" customHeight="1">
      <c r="A35" s="294"/>
      <c r="B35" s="97" t="s">
        <v>203</v>
      </c>
      <c r="C35" s="121" t="s">
        <v>204</v>
      </c>
      <c r="D35" s="479"/>
      <c r="E35" s="98"/>
      <c r="F35" s="479"/>
      <c r="G35" s="479"/>
      <c r="H35" s="110"/>
      <c r="I35" s="239">
        <f>'1 Counterparty'!I305</f>
        <v>0</v>
      </c>
      <c r="J35" s="98"/>
      <c r="K35" s="119"/>
      <c r="L35" s="119"/>
      <c r="M35" s="119"/>
      <c r="N35" s="119"/>
      <c r="O35" s="119"/>
      <c r="P35" s="119"/>
      <c r="Q35" s="119"/>
      <c r="R35" s="119"/>
      <c r="S35" s="119"/>
      <c r="T35" s="119"/>
      <c r="U35" s="119"/>
      <c r="V35" s="119"/>
      <c r="W35" s="239">
        <f>I35</f>
        <v>0</v>
      </c>
      <c r="X35" s="98"/>
      <c r="Y35" s="228"/>
      <c r="Z35" s="139"/>
      <c r="AA35" s="139"/>
    </row>
    <row r="36" spans="1:27" ht="17.25" customHeight="1">
      <c r="A36" s="294"/>
      <c r="B36" s="114"/>
      <c r="C36" s="97"/>
      <c r="D36" s="479"/>
      <c r="E36" s="98"/>
      <c r="F36" s="479"/>
      <c r="G36" s="479"/>
      <c r="H36" s="110"/>
      <c r="I36" s="119"/>
      <c r="J36" s="98"/>
      <c r="K36" s="119"/>
      <c r="L36" s="119"/>
      <c r="M36" s="119"/>
      <c r="N36" s="119"/>
      <c r="O36" s="119"/>
      <c r="P36" s="119"/>
      <c r="Q36" s="119"/>
      <c r="R36" s="119"/>
      <c r="S36" s="119"/>
      <c r="T36" s="119"/>
      <c r="U36" s="119"/>
      <c r="V36" s="119"/>
      <c r="W36" s="119"/>
      <c r="X36" s="98"/>
      <c r="Y36" s="228"/>
      <c r="Z36" s="139"/>
      <c r="AA36" s="139"/>
    </row>
    <row r="37" spans="1:27" ht="17.100000000000001" customHeight="1">
      <c r="A37" s="294">
        <v>11</v>
      </c>
      <c r="B37" s="346" t="s">
        <v>205</v>
      </c>
      <c r="C37" s="236"/>
      <c r="D37" s="479"/>
      <c r="E37" s="98"/>
      <c r="F37" s="98"/>
      <c r="G37" s="98"/>
      <c r="H37" s="98"/>
      <c r="I37" s="240">
        <f t="shared" si="3"/>
        <v>0</v>
      </c>
      <c r="J37" s="96"/>
      <c r="K37" s="240">
        <f>SUM(K38:K40)</f>
        <v>0</v>
      </c>
      <c r="L37" s="240">
        <f t="shared" ref="L37:W37" si="5">SUM(L38:L40)</f>
        <v>0</v>
      </c>
      <c r="M37" s="240">
        <f t="shared" si="5"/>
        <v>0</v>
      </c>
      <c r="N37" s="240">
        <f t="shared" si="5"/>
        <v>0</v>
      </c>
      <c r="O37" s="240">
        <f t="shared" si="5"/>
        <v>0</v>
      </c>
      <c r="P37" s="240">
        <f t="shared" si="5"/>
        <v>0</v>
      </c>
      <c r="Q37" s="240">
        <f t="shared" si="5"/>
        <v>0</v>
      </c>
      <c r="R37" s="240">
        <f t="shared" si="5"/>
        <v>0</v>
      </c>
      <c r="S37" s="240">
        <f t="shared" si="5"/>
        <v>0</v>
      </c>
      <c r="T37" s="240">
        <f t="shared" si="5"/>
        <v>0</v>
      </c>
      <c r="U37" s="240">
        <f t="shared" si="5"/>
        <v>0</v>
      </c>
      <c r="V37" s="119"/>
      <c r="W37" s="240">
        <f t="shared" si="5"/>
        <v>0</v>
      </c>
      <c r="X37" s="98"/>
      <c r="Y37" s="150" t="s">
        <v>175</v>
      </c>
      <c r="Z37" s="139">
        <f>I37-'1 Counterparty'!I307</f>
        <v>0</v>
      </c>
      <c r="AA37" s="139">
        <f t="shared" si="2"/>
        <v>0</v>
      </c>
    </row>
    <row r="38" spans="1:27" ht="17.25" customHeight="1">
      <c r="A38" s="294"/>
      <c r="B38" s="97">
        <v>11.1</v>
      </c>
      <c r="C38" s="97" t="s">
        <v>206</v>
      </c>
      <c r="D38" s="479"/>
      <c r="E38" s="98"/>
      <c r="F38" s="479"/>
      <c r="G38" s="479"/>
      <c r="H38" s="110"/>
      <c r="I38" s="240">
        <f t="shared" si="3"/>
        <v>0</v>
      </c>
      <c r="J38" s="96"/>
      <c r="K38" s="241"/>
      <c r="L38" s="241"/>
      <c r="M38" s="241"/>
      <c r="N38" s="241"/>
      <c r="O38" s="241"/>
      <c r="P38" s="241"/>
      <c r="Q38" s="241"/>
      <c r="R38" s="241"/>
      <c r="S38" s="241"/>
      <c r="T38" s="241"/>
      <c r="U38" s="241"/>
      <c r="V38" s="119"/>
      <c r="W38" s="241"/>
      <c r="X38" s="98"/>
      <c r="Y38" s="150" t="s">
        <v>175</v>
      </c>
      <c r="Z38" s="139">
        <f>I38-'1 Counterparty'!I309</f>
        <v>0</v>
      </c>
      <c r="AA38" s="139">
        <f t="shared" si="2"/>
        <v>0</v>
      </c>
    </row>
    <row r="39" spans="1:27" ht="17.25" customHeight="1">
      <c r="A39" s="294"/>
      <c r="B39" s="97">
        <v>11.2</v>
      </c>
      <c r="C39" s="97" t="s">
        <v>207</v>
      </c>
      <c r="D39" s="479"/>
      <c r="E39" s="98"/>
      <c r="F39" s="479"/>
      <c r="G39" s="479"/>
      <c r="H39" s="110"/>
      <c r="I39" s="240">
        <f t="shared" si="3"/>
        <v>0</v>
      </c>
      <c r="J39" s="96"/>
      <c r="K39" s="241"/>
      <c r="L39" s="241"/>
      <c r="M39" s="241"/>
      <c r="N39" s="241"/>
      <c r="O39" s="241"/>
      <c r="P39" s="241"/>
      <c r="Q39" s="241"/>
      <c r="R39" s="241"/>
      <c r="S39" s="241"/>
      <c r="T39" s="241"/>
      <c r="U39" s="241"/>
      <c r="V39" s="119"/>
      <c r="W39" s="241"/>
      <c r="X39" s="98"/>
      <c r="Y39" s="150" t="s">
        <v>175</v>
      </c>
      <c r="Z39" s="139">
        <f>I39-'1 Counterparty'!I315</f>
        <v>0</v>
      </c>
      <c r="AA39" s="139">
        <f t="shared" si="2"/>
        <v>0</v>
      </c>
    </row>
    <row r="40" spans="1:27" ht="17.25" customHeight="1">
      <c r="A40" s="294"/>
      <c r="B40" s="97">
        <v>11.9</v>
      </c>
      <c r="C40" s="97" t="s">
        <v>208</v>
      </c>
      <c r="D40" s="479"/>
      <c r="E40" s="98"/>
      <c r="F40" s="479"/>
      <c r="G40" s="479"/>
      <c r="H40" s="110"/>
      <c r="I40" s="240">
        <f t="shared" si="3"/>
        <v>0</v>
      </c>
      <c r="J40" s="96"/>
      <c r="K40" s="241"/>
      <c r="L40" s="241"/>
      <c r="M40" s="241"/>
      <c r="N40" s="241"/>
      <c r="O40" s="241"/>
      <c r="P40" s="241"/>
      <c r="Q40" s="241"/>
      <c r="R40" s="241"/>
      <c r="S40" s="241"/>
      <c r="T40" s="241"/>
      <c r="U40" s="241"/>
      <c r="V40" s="119"/>
      <c r="W40" s="241"/>
      <c r="X40" s="98"/>
      <c r="Y40" s="150" t="s">
        <v>175</v>
      </c>
      <c r="Z40" s="139">
        <f>I40-'1 Counterparty'!I321</f>
        <v>0</v>
      </c>
      <c r="AA40" s="139">
        <f t="shared" si="2"/>
        <v>0</v>
      </c>
    </row>
    <row r="41" spans="1:27" ht="17.25" customHeight="1">
      <c r="A41" s="294"/>
      <c r="B41" s="114"/>
      <c r="C41" s="97"/>
      <c r="D41" s="479"/>
      <c r="E41" s="98"/>
      <c r="F41" s="98"/>
      <c r="G41" s="98"/>
      <c r="H41" s="98"/>
      <c r="I41" s="119"/>
      <c r="J41" s="98"/>
      <c r="K41" s="119"/>
      <c r="L41" s="119"/>
      <c r="M41" s="119"/>
      <c r="N41" s="119"/>
      <c r="O41" s="119"/>
      <c r="P41" s="119"/>
      <c r="Q41" s="119"/>
      <c r="R41" s="119"/>
      <c r="S41" s="119"/>
      <c r="T41" s="119"/>
      <c r="U41" s="119"/>
      <c r="V41" s="119"/>
      <c r="W41" s="119"/>
      <c r="X41" s="98"/>
      <c r="Y41" s="228"/>
      <c r="Z41" s="139"/>
      <c r="AA41" s="139"/>
    </row>
    <row r="42" spans="1:27" ht="17.25" customHeight="1">
      <c r="A42" s="294"/>
      <c r="B42" s="97" t="s">
        <v>209</v>
      </c>
      <c r="C42" s="121" t="s">
        <v>210</v>
      </c>
      <c r="D42" s="479"/>
      <c r="E42" s="98"/>
      <c r="F42" s="98"/>
      <c r="G42" s="98"/>
      <c r="H42" s="98"/>
      <c r="I42" s="239">
        <f>'1 Counterparty'!I327</f>
        <v>0</v>
      </c>
      <c r="J42" s="98"/>
      <c r="K42" s="119"/>
      <c r="L42" s="119"/>
      <c r="M42" s="119"/>
      <c r="N42" s="119"/>
      <c r="O42" s="119"/>
      <c r="P42" s="119"/>
      <c r="Q42" s="119"/>
      <c r="R42" s="119"/>
      <c r="S42" s="119"/>
      <c r="T42" s="119"/>
      <c r="U42" s="119"/>
      <c r="V42" s="119"/>
      <c r="W42" s="239">
        <f>I42</f>
        <v>0</v>
      </c>
      <c r="X42" s="98"/>
      <c r="Y42" s="228"/>
      <c r="Z42" s="139"/>
      <c r="AA42" s="139"/>
    </row>
    <row r="43" spans="1:27" ht="17.25" customHeight="1">
      <c r="A43" s="294"/>
      <c r="B43" s="114"/>
      <c r="C43" s="97"/>
      <c r="D43" s="479"/>
      <c r="E43" s="98"/>
      <c r="F43" s="98"/>
      <c r="G43" s="98"/>
      <c r="H43" s="98"/>
      <c r="I43" s="119"/>
      <c r="J43" s="98"/>
      <c r="K43" s="119"/>
      <c r="L43" s="119"/>
      <c r="M43" s="119"/>
      <c r="N43" s="119"/>
      <c r="O43" s="119"/>
      <c r="P43" s="119"/>
      <c r="Q43" s="119"/>
      <c r="R43" s="119"/>
      <c r="S43" s="119"/>
      <c r="T43" s="119"/>
      <c r="U43" s="119"/>
      <c r="V43" s="119"/>
      <c r="W43" s="119"/>
      <c r="X43" s="98"/>
      <c r="Y43" s="228"/>
      <c r="Z43" s="139"/>
      <c r="AA43" s="139"/>
    </row>
    <row r="44" spans="1:27" ht="17.25" customHeight="1">
      <c r="A44" s="294">
        <v>12</v>
      </c>
      <c r="B44" s="286" t="s">
        <v>211</v>
      </c>
      <c r="C44" s="236"/>
      <c r="D44" s="479"/>
      <c r="E44" s="98"/>
      <c r="F44" s="479"/>
      <c r="G44" s="479"/>
      <c r="H44" s="110"/>
      <c r="I44" s="240">
        <f t="shared" si="3"/>
        <v>0</v>
      </c>
      <c r="J44" s="96"/>
      <c r="K44" s="240">
        <f>SUM(K45:K47)</f>
        <v>0</v>
      </c>
      <c r="L44" s="240">
        <f t="shared" ref="L44" si="6">SUM(L45:L47)</f>
        <v>0</v>
      </c>
      <c r="M44" s="240">
        <f t="shared" ref="M44" si="7">SUM(M45:M47)</f>
        <v>0</v>
      </c>
      <c r="N44" s="240">
        <f t="shared" ref="N44" si="8">SUM(N45:N47)</f>
        <v>0</v>
      </c>
      <c r="O44" s="240">
        <f t="shared" ref="O44" si="9">SUM(O45:O47)</f>
        <v>0</v>
      </c>
      <c r="P44" s="240">
        <f t="shared" ref="P44" si="10">SUM(P45:P47)</f>
        <v>0</v>
      </c>
      <c r="Q44" s="240">
        <f t="shared" ref="Q44" si="11">SUM(Q45:Q47)</f>
        <v>0</v>
      </c>
      <c r="R44" s="240">
        <f t="shared" ref="R44" si="12">SUM(R45:R47)</f>
        <v>0</v>
      </c>
      <c r="S44" s="240">
        <f t="shared" ref="S44" si="13">SUM(S45:S47)</f>
        <v>0</v>
      </c>
      <c r="T44" s="240">
        <f t="shared" ref="T44" si="14">SUM(T45:T47)</f>
        <v>0</v>
      </c>
      <c r="U44" s="240">
        <f t="shared" ref="U44" si="15">SUM(U45:U47)</f>
        <v>0</v>
      </c>
      <c r="V44" s="119"/>
      <c r="W44" s="240">
        <f t="shared" ref="W44" si="16">SUM(W45:W47)</f>
        <v>0</v>
      </c>
      <c r="X44" s="98"/>
      <c r="Y44" s="150" t="s">
        <v>175</v>
      </c>
      <c r="Z44" s="139">
        <f>I44-'1 Counterparty'!I329</f>
        <v>0</v>
      </c>
      <c r="AA44" s="139">
        <f t="shared" si="2"/>
        <v>0</v>
      </c>
    </row>
    <row r="45" spans="1:27" ht="17.25" customHeight="1">
      <c r="A45" s="294"/>
      <c r="B45" s="97">
        <v>12.1</v>
      </c>
      <c r="C45" s="97" t="s">
        <v>212</v>
      </c>
      <c r="D45" s="479"/>
      <c r="E45" s="98"/>
      <c r="F45" s="479"/>
      <c r="G45" s="479"/>
      <c r="H45" s="110"/>
      <c r="I45" s="240">
        <f t="shared" si="3"/>
        <v>0</v>
      </c>
      <c r="J45" s="96"/>
      <c r="K45" s="241"/>
      <c r="L45" s="241"/>
      <c r="M45" s="241"/>
      <c r="N45" s="241"/>
      <c r="O45" s="241"/>
      <c r="P45" s="241"/>
      <c r="Q45" s="241"/>
      <c r="R45" s="241"/>
      <c r="S45" s="241"/>
      <c r="T45" s="241"/>
      <c r="U45" s="241"/>
      <c r="V45" s="119"/>
      <c r="W45" s="241"/>
      <c r="X45" s="98"/>
      <c r="Y45" s="150" t="s">
        <v>175</v>
      </c>
      <c r="Z45" s="139">
        <f>I45-'1 Counterparty'!I331</f>
        <v>0</v>
      </c>
      <c r="AA45" s="139">
        <f t="shared" si="2"/>
        <v>0</v>
      </c>
    </row>
    <row r="46" spans="1:27" ht="17.25" customHeight="1">
      <c r="A46" s="294"/>
      <c r="B46" s="97">
        <v>12.2</v>
      </c>
      <c r="C46" s="97" t="s">
        <v>213</v>
      </c>
      <c r="D46" s="479"/>
      <c r="E46" s="98"/>
      <c r="F46" s="479"/>
      <c r="G46" s="479"/>
      <c r="H46" s="110"/>
      <c r="I46" s="240">
        <f t="shared" si="3"/>
        <v>0</v>
      </c>
      <c r="J46" s="96"/>
      <c r="K46" s="241"/>
      <c r="L46" s="241"/>
      <c r="M46" s="241"/>
      <c r="N46" s="241"/>
      <c r="O46" s="241"/>
      <c r="P46" s="241"/>
      <c r="Q46" s="241"/>
      <c r="R46" s="241"/>
      <c r="S46" s="241"/>
      <c r="T46" s="241"/>
      <c r="U46" s="241"/>
      <c r="V46" s="119"/>
      <c r="W46" s="241"/>
      <c r="X46" s="98"/>
      <c r="Y46" s="150" t="s">
        <v>175</v>
      </c>
      <c r="Z46" s="139">
        <f>I46-'1 Counterparty'!I353</f>
        <v>0</v>
      </c>
      <c r="AA46" s="139">
        <f t="shared" si="2"/>
        <v>0</v>
      </c>
    </row>
    <row r="47" spans="1:27" ht="17.25" customHeight="1">
      <c r="A47" s="294"/>
      <c r="B47" s="97">
        <v>12.9</v>
      </c>
      <c r="C47" s="97" t="s">
        <v>214</v>
      </c>
      <c r="D47" s="479"/>
      <c r="E47" s="98"/>
      <c r="F47" s="479"/>
      <c r="G47" s="479"/>
      <c r="H47" s="110"/>
      <c r="I47" s="240">
        <f t="shared" si="3"/>
        <v>0</v>
      </c>
      <c r="J47" s="96"/>
      <c r="K47" s="241"/>
      <c r="L47" s="241"/>
      <c r="M47" s="241"/>
      <c r="N47" s="241"/>
      <c r="O47" s="241"/>
      <c r="P47" s="241"/>
      <c r="Q47" s="241"/>
      <c r="R47" s="241"/>
      <c r="S47" s="241"/>
      <c r="T47" s="241"/>
      <c r="U47" s="241"/>
      <c r="V47" s="119"/>
      <c r="W47" s="241"/>
      <c r="X47" s="98"/>
      <c r="Y47" s="150" t="s">
        <v>175</v>
      </c>
      <c r="Z47" s="139">
        <f>I47-'1 Counterparty'!I375</f>
        <v>0</v>
      </c>
      <c r="AA47" s="139">
        <f t="shared" si="2"/>
        <v>0</v>
      </c>
    </row>
    <row r="48" spans="1:27" ht="17.25" customHeight="1">
      <c r="A48" s="294"/>
      <c r="B48" s="114"/>
      <c r="C48" s="97"/>
      <c r="D48" s="479"/>
      <c r="E48" s="98"/>
      <c r="F48" s="479"/>
      <c r="G48" s="479"/>
      <c r="H48" s="110"/>
      <c r="I48" s="119"/>
      <c r="J48" s="98"/>
      <c r="K48" s="119"/>
      <c r="L48" s="119"/>
      <c r="M48" s="119"/>
      <c r="N48" s="119"/>
      <c r="O48" s="119"/>
      <c r="P48" s="119"/>
      <c r="Q48" s="119"/>
      <c r="R48" s="119"/>
      <c r="S48" s="119"/>
      <c r="T48" s="119"/>
      <c r="U48" s="119"/>
      <c r="V48" s="119"/>
      <c r="W48" s="119"/>
      <c r="X48" s="98"/>
      <c r="Y48" s="228"/>
      <c r="Z48" s="139"/>
      <c r="AA48" s="139"/>
    </row>
    <row r="49" spans="1:27" ht="17.25" customHeight="1">
      <c r="A49" s="294"/>
      <c r="B49" s="97" t="s">
        <v>215</v>
      </c>
      <c r="C49" s="121" t="s">
        <v>216</v>
      </c>
      <c r="D49" s="479"/>
      <c r="E49" s="98"/>
      <c r="F49" s="479"/>
      <c r="G49" s="479"/>
      <c r="H49" s="110"/>
      <c r="I49" s="239">
        <f>'1 Counterparty'!I398</f>
        <v>0</v>
      </c>
      <c r="J49" s="98"/>
      <c r="K49" s="119"/>
      <c r="L49" s="119"/>
      <c r="M49" s="119"/>
      <c r="N49" s="119"/>
      <c r="O49" s="119"/>
      <c r="P49" s="119"/>
      <c r="Q49" s="119"/>
      <c r="R49" s="119"/>
      <c r="S49" s="119"/>
      <c r="T49" s="119"/>
      <c r="U49" s="119"/>
      <c r="V49" s="119"/>
      <c r="W49" s="239">
        <f>I49</f>
        <v>0</v>
      </c>
      <c r="X49" s="98"/>
      <c r="Y49" s="228"/>
      <c r="Z49" s="139"/>
      <c r="AA49" s="139"/>
    </row>
    <row r="50" spans="1:27" ht="17.25" customHeight="1">
      <c r="A50" s="294"/>
      <c r="B50" s="114"/>
      <c r="C50" s="97"/>
      <c r="D50" s="479"/>
      <c r="E50" s="98"/>
      <c r="F50" s="479"/>
      <c r="G50" s="479"/>
      <c r="H50" s="110"/>
      <c r="I50" s="119"/>
      <c r="J50" s="98"/>
      <c r="K50" s="119"/>
      <c r="L50" s="119"/>
      <c r="M50" s="119"/>
      <c r="N50" s="119"/>
      <c r="O50" s="119"/>
      <c r="P50" s="119"/>
      <c r="Q50" s="119"/>
      <c r="R50" s="119"/>
      <c r="S50" s="119"/>
      <c r="T50" s="119"/>
      <c r="U50" s="119"/>
      <c r="V50" s="119"/>
      <c r="W50" s="119"/>
      <c r="X50" s="98"/>
      <c r="Y50" s="228"/>
      <c r="Z50" s="139"/>
      <c r="AA50" s="139"/>
    </row>
    <row r="51" spans="1:27" ht="17.25" customHeight="1">
      <c r="A51" s="294">
        <v>13</v>
      </c>
      <c r="B51" s="286" t="s">
        <v>217</v>
      </c>
      <c r="C51" s="236"/>
      <c r="D51" s="479"/>
      <c r="E51" s="98"/>
      <c r="F51" s="98"/>
      <c r="G51" s="98"/>
      <c r="H51" s="98"/>
      <c r="I51" s="239">
        <f>'1 Counterparty'!I400</f>
        <v>0</v>
      </c>
      <c r="J51" s="96"/>
      <c r="K51" s="119"/>
      <c r="L51" s="119"/>
      <c r="M51" s="119"/>
      <c r="N51" s="119"/>
      <c r="O51" s="119"/>
      <c r="P51" s="119"/>
      <c r="Q51" s="119"/>
      <c r="R51" s="119"/>
      <c r="S51" s="119"/>
      <c r="T51" s="119"/>
      <c r="U51" s="119"/>
      <c r="V51" s="119"/>
      <c r="W51" s="239">
        <f>I51</f>
        <v>0</v>
      </c>
      <c r="X51" s="98"/>
      <c r="Y51" s="150" t="s">
        <v>175</v>
      </c>
      <c r="Z51" s="139">
        <f>I51-'1 Counterparty'!I400</f>
        <v>0</v>
      </c>
      <c r="AA51" s="139">
        <f t="shared" si="2"/>
        <v>0</v>
      </c>
    </row>
    <row r="52" spans="1:27" ht="17.25" customHeight="1">
      <c r="A52" s="294"/>
      <c r="B52" s="114"/>
      <c r="C52" s="97"/>
      <c r="D52" s="479"/>
      <c r="E52" s="98"/>
      <c r="F52" s="98"/>
      <c r="G52" s="98"/>
      <c r="H52" s="98"/>
      <c r="I52" s="119"/>
      <c r="J52" s="98"/>
      <c r="K52" s="119"/>
      <c r="L52" s="119"/>
      <c r="M52" s="119"/>
      <c r="N52" s="119"/>
      <c r="O52" s="119"/>
      <c r="P52" s="119"/>
      <c r="Q52" s="119"/>
      <c r="R52" s="119"/>
      <c r="S52" s="119"/>
      <c r="T52" s="119"/>
      <c r="U52" s="119"/>
      <c r="V52" s="119"/>
      <c r="W52" s="119"/>
      <c r="X52" s="98"/>
      <c r="Y52" s="228"/>
      <c r="Z52" s="139"/>
      <c r="AA52" s="139"/>
    </row>
    <row r="53" spans="1:27" ht="17.25" customHeight="1">
      <c r="A53" s="294">
        <v>14</v>
      </c>
      <c r="B53" s="286" t="s">
        <v>218</v>
      </c>
      <c r="C53" s="97"/>
      <c r="D53" s="479"/>
      <c r="E53" s="98"/>
      <c r="F53" s="479"/>
      <c r="G53" s="479"/>
      <c r="H53" s="110"/>
      <c r="I53" s="240">
        <f t="shared" ref="I53" si="17">SUM(K53:U53)+W53</f>
        <v>0</v>
      </c>
      <c r="J53" s="98"/>
      <c r="K53" s="241"/>
      <c r="L53" s="241"/>
      <c r="M53" s="241"/>
      <c r="N53" s="241"/>
      <c r="O53" s="241"/>
      <c r="P53" s="241"/>
      <c r="Q53" s="241"/>
      <c r="R53" s="241"/>
      <c r="S53" s="241"/>
      <c r="T53" s="241"/>
      <c r="U53" s="241"/>
      <c r="V53" s="119"/>
      <c r="W53" s="241"/>
      <c r="X53" s="98"/>
      <c r="Y53" s="150" t="s">
        <v>175</v>
      </c>
      <c r="Z53" s="139">
        <f>I53-'1 Counterparty'!I422</f>
        <v>0</v>
      </c>
      <c r="AA53" s="139">
        <f t="shared" si="2"/>
        <v>0</v>
      </c>
    </row>
    <row r="54" spans="1:27" ht="17.25" customHeight="1">
      <c r="A54" s="294"/>
      <c r="B54" s="114"/>
      <c r="C54" s="97"/>
      <c r="D54" s="479"/>
      <c r="E54" s="98"/>
      <c r="F54" s="98"/>
      <c r="G54" s="98"/>
      <c r="H54" s="98"/>
      <c r="I54" s="119"/>
      <c r="J54" s="98"/>
      <c r="K54" s="119"/>
      <c r="L54" s="119"/>
      <c r="M54" s="119"/>
      <c r="N54" s="119"/>
      <c r="O54" s="119"/>
      <c r="P54" s="119"/>
      <c r="Q54" s="119"/>
      <c r="R54" s="119"/>
      <c r="S54" s="119"/>
      <c r="T54" s="119"/>
      <c r="U54" s="119"/>
      <c r="V54" s="119"/>
      <c r="W54" s="119"/>
      <c r="X54" s="98"/>
      <c r="Y54" s="228"/>
      <c r="Z54" s="139"/>
      <c r="AA54" s="139"/>
    </row>
    <row r="55" spans="1:27" ht="17.25" customHeight="1">
      <c r="A55" s="294">
        <v>15</v>
      </c>
      <c r="B55" s="286" t="s">
        <v>224</v>
      </c>
      <c r="C55" s="97"/>
      <c r="D55" s="479"/>
      <c r="E55" s="98"/>
      <c r="F55" s="98"/>
      <c r="G55" s="98"/>
      <c r="H55" s="98"/>
      <c r="I55" s="239">
        <f>'1 Counterparty'!I436</f>
        <v>0</v>
      </c>
      <c r="J55" s="98"/>
      <c r="K55" s="119"/>
      <c r="L55" s="119"/>
      <c r="M55" s="119"/>
      <c r="N55" s="119"/>
      <c r="O55" s="119"/>
      <c r="P55" s="119"/>
      <c r="Q55" s="119"/>
      <c r="R55" s="119"/>
      <c r="S55" s="119"/>
      <c r="T55" s="119"/>
      <c r="U55" s="119"/>
      <c r="V55" s="119"/>
      <c r="W55" s="239">
        <f>I55</f>
        <v>0</v>
      </c>
      <c r="X55" s="98"/>
      <c r="Y55" s="150" t="s">
        <v>175</v>
      </c>
      <c r="Z55" s="139">
        <f>I55-'1 Counterparty'!I436</f>
        <v>0</v>
      </c>
      <c r="AA55" s="139">
        <f t="shared" si="2"/>
        <v>0</v>
      </c>
    </row>
    <row r="56" spans="1:27" ht="17.25" customHeight="1">
      <c r="A56" s="294"/>
      <c r="B56" s="237"/>
      <c r="C56" s="97"/>
      <c r="D56" s="479"/>
      <c r="E56" s="98"/>
      <c r="F56" s="98"/>
      <c r="G56" s="98"/>
      <c r="H56" s="98"/>
      <c r="I56" s="119"/>
      <c r="J56" s="98"/>
      <c r="K56" s="119"/>
      <c r="L56" s="119"/>
      <c r="M56" s="119"/>
      <c r="N56" s="119"/>
      <c r="O56" s="119"/>
      <c r="P56" s="119"/>
      <c r="Q56" s="119"/>
      <c r="R56" s="119"/>
      <c r="S56" s="119"/>
      <c r="T56" s="119"/>
      <c r="U56" s="119"/>
      <c r="V56" s="119"/>
      <c r="W56" s="119"/>
      <c r="X56" s="98"/>
      <c r="Y56" s="228"/>
      <c r="Z56" s="139"/>
      <c r="AA56" s="139"/>
    </row>
    <row r="57" spans="1:27" ht="17.25" customHeight="1">
      <c r="A57" s="294">
        <v>16</v>
      </c>
      <c r="B57" s="286" t="s">
        <v>230</v>
      </c>
      <c r="C57" s="227"/>
      <c r="D57" s="479"/>
      <c r="E57" s="98"/>
      <c r="F57" s="98"/>
      <c r="G57" s="98"/>
      <c r="H57" s="98"/>
      <c r="I57" s="240">
        <f>I15+I35+I37+I42+I44+I49+I51+I53+I55</f>
        <v>0</v>
      </c>
      <c r="J57" s="96"/>
      <c r="K57" s="240">
        <f t="shared" ref="K57:U57" si="18">K15+K37+K44+K53</f>
        <v>0</v>
      </c>
      <c r="L57" s="240">
        <f t="shared" si="18"/>
        <v>0</v>
      </c>
      <c r="M57" s="240">
        <f t="shared" si="18"/>
        <v>0</v>
      </c>
      <c r="N57" s="240">
        <f t="shared" si="18"/>
        <v>0</v>
      </c>
      <c r="O57" s="240">
        <f t="shared" si="18"/>
        <v>0</v>
      </c>
      <c r="P57" s="240">
        <f t="shared" si="18"/>
        <v>0</v>
      </c>
      <c r="Q57" s="240">
        <f t="shared" si="18"/>
        <v>0</v>
      </c>
      <c r="R57" s="240">
        <f t="shared" si="18"/>
        <v>0</v>
      </c>
      <c r="S57" s="240">
        <f t="shared" si="18"/>
        <v>0</v>
      </c>
      <c r="T57" s="240">
        <f t="shared" si="18"/>
        <v>0</v>
      </c>
      <c r="U57" s="240">
        <f t="shared" si="18"/>
        <v>0</v>
      </c>
      <c r="V57" s="119"/>
      <c r="W57" s="240">
        <f>W15+W35+W37+W42+W44+W49+W51+W53+W55</f>
        <v>0</v>
      </c>
      <c r="X57" s="98"/>
      <c r="Y57" s="150" t="s">
        <v>175</v>
      </c>
      <c r="Z57" s="139">
        <f>I57-'1 Counterparty'!I452</f>
        <v>0</v>
      </c>
      <c r="AA57" s="139">
        <f t="shared" si="2"/>
        <v>0</v>
      </c>
    </row>
    <row r="58" spans="1:27" ht="17.25" customHeight="1">
      <c r="B58" s="98"/>
      <c r="C58" s="98"/>
      <c r="D58" s="98"/>
      <c r="E58" s="98"/>
      <c r="F58" s="98"/>
      <c r="G58" s="98"/>
      <c r="H58" s="98"/>
      <c r="I58" s="98"/>
      <c r="J58" s="98"/>
      <c r="K58" s="98"/>
      <c r="L58" s="98"/>
      <c r="M58" s="98"/>
      <c r="N58" s="98"/>
      <c r="O58" s="98"/>
      <c r="P58" s="98"/>
      <c r="Q58" s="98"/>
      <c r="R58" s="98"/>
      <c r="S58" s="98"/>
      <c r="T58" s="98"/>
      <c r="U58" s="98"/>
      <c r="V58" s="98"/>
      <c r="W58" s="98"/>
      <c r="X58" s="98"/>
      <c r="Y58" s="228"/>
      <c r="Z58" s="139"/>
      <c r="AA58" s="139"/>
    </row>
    <row r="59" spans="1:27" ht="26.25">
      <c r="B59" s="592" t="s">
        <v>516</v>
      </c>
      <c r="C59" s="592"/>
      <c r="D59" s="592"/>
      <c r="E59" s="592"/>
      <c r="F59" s="592"/>
      <c r="G59" s="592"/>
      <c r="H59" s="592"/>
      <c r="I59" s="592"/>
      <c r="J59" s="592"/>
      <c r="K59" s="592"/>
      <c r="L59" s="592"/>
      <c r="M59" s="592"/>
      <c r="N59" s="592"/>
      <c r="O59" s="592"/>
      <c r="P59" s="592"/>
      <c r="Q59" s="592"/>
      <c r="R59" s="592"/>
      <c r="S59" s="592"/>
      <c r="T59" s="592"/>
      <c r="U59" s="592"/>
      <c r="V59" s="592"/>
      <c r="W59" s="592"/>
      <c r="X59" s="98"/>
      <c r="Y59" s="228"/>
      <c r="Z59" s="139"/>
      <c r="AA59" s="139"/>
    </row>
    <row r="60" spans="1:27">
      <c r="B60" s="98"/>
      <c r="C60" s="98"/>
      <c r="D60" s="98"/>
      <c r="E60" s="98"/>
      <c r="F60" s="98"/>
      <c r="G60" s="98"/>
      <c r="H60" s="98"/>
      <c r="I60" s="96"/>
      <c r="J60" s="96"/>
      <c r="K60" s="96"/>
      <c r="L60" s="98"/>
      <c r="M60" s="98"/>
      <c r="N60" s="98"/>
      <c r="O60" s="98"/>
      <c r="P60" s="98"/>
      <c r="Q60" s="98"/>
      <c r="R60" s="98"/>
      <c r="S60" s="98"/>
      <c r="T60" s="98"/>
      <c r="U60" s="98"/>
      <c r="V60" s="98"/>
      <c r="W60" s="98"/>
      <c r="X60" s="98"/>
      <c r="Y60" s="228"/>
      <c r="Z60" s="139"/>
      <c r="AA60" s="139"/>
    </row>
    <row r="61" spans="1:27" ht="81">
      <c r="B61" s="98"/>
      <c r="C61" s="98"/>
      <c r="D61" s="98"/>
      <c r="E61" s="98"/>
      <c r="F61" s="98"/>
      <c r="G61" s="98"/>
      <c r="H61" s="98"/>
      <c r="I61" s="300" t="s">
        <v>168</v>
      </c>
      <c r="J61" s="96"/>
      <c r="K61" s="300" t="s">
        <v>329</v>
      </c>
      <c r="L61" s="300" t="s">
        <v>330</v>
      </c>
      <c r="M61" s="300" t="s">
        <v>331</v>
      </c>
      <c r="N61" s="300" t="s">
        <v>332</v>
      </c>
      <c r="O61" s="300" t="s">
        <v>333</v>
      </c>
      <c r="P61" s="300" t="s">
        <v>334</v>
      </c>
      <c r="Q61" s="300" t="s">
        <v>335</v>
      </c>
      <c r="R61" s="300" t="s">
        <v>336</v>
      </c>
      <c r="S61" s="300" t="s">
        <v>337</v>
      </c>
      <c r="T61" s="300" t="s">
        <v>338</v>
      </c>
      <c r="U61" s="300" t="s">
        <v>339</v>
      </c>
      <c r="V61" s="98"/>
      <c r="W61" s="300" t="s">
        <v>340</v>
      </c>
      <c r="X61" s="98"/>
      <c r="Y61" s="228"/>
      <c r="Z61" s="139"/>
      <c r="AA61" s="139"/>
    </row>
    <row r="62" spans="1:27" ht="17.25" customHeight="1">
      <c r="B62" s="98"/>
      <c r="C62" s="98"/>
      <c r="D62" s="98"/>
      <c r="E62" s="98"/>
      <c r="F62" s="98"/>
      <c r="G62" s="98"/>
      <c r="H62" s="98"/>
      <c r="I62" s="271" t="s">
        <v>342</v>
      </c>
      <c r="J62" s="234"/>
      <c r="K62" s="271" t="s">
        <v>342</v>
      </c>
      <c r="L62" s="271" t="s">
        <v>342</v>
      </c>
      <c r="M62" s="271" t="s">
        <v>342</v>
      </c>
      <c r="N62" s="271" t="s">
        <v>342</v>
      </c>
      <c r="O62" s="271" t="s">
        <v>342</v>
      </c>
      <c r="P62" s="271" t="s">
        <v>342</v>
      </c>
      <c r="Q62" s="271" t="s">
        <v>342</v>
      </c>
      <c r="R62" s="271" t="s">
        <v>342</v>
      </c>
      <c r="S62" s="271" t="s">
        <v>342</v>
      </c>
      <c r="T62" s="271" t="s">
        <v>342</v>
      </c>
      <c r="U62" s="271" t="s">
        <v>342</v>
      </c>
      <c r="V62" s="235"/>
      <c r="W62" s="271" t="s">
        <v>342</v>
      </c>
      <c r="X62" s="98"/>
      <c r="Y62" s="228"/>
      <c r="Z62" s="139"/>
      <c r="AA62" s="139"/>
    </row>
    <row r="63" spans="1:27" ht="17.25" customHeight="1">
      <c r="B63" s="98"/>
      <c r="C63" s="98"/>
      <c r="D63" s="98"/>
      <c r="E63" s="98"/>
      <c r="F63" s="98"/>
      <c r="G63" s="98"/>
      <c r="H63" s="98"/>
      <c r="I63" s="98"/>
      <c r="J63" s="98"/>
      <c r="K63" s="98"/>
      <c r="L63" s="98"/>
      <c r="M63" s="98"/>
      <c r="N63" s="98"/>
      <c r="O63" s="98"/>
      <c r="P63" s="98"/>
      <c r="Q63" s="98"/>
      <c r="R63" s="98"/>
      <c r="S63" s="98"/>
      <c r="T63" s="98"/>
      <c r="U63" s="98"/>
      <c r="V63" s="98"/>
      <c r="W63" s="98"/>
      <c r="X63" s="98"/>
      <c r="Y63" s="228"/>
      <c r="Z63" s="139"/>
      <c r="AA63" s="139"/>
    </row>
    <row r="64" spans="1:27" ht="17.25" customHeight="1">
      <c r="A64" s="294">
        <v>10</v>
      </c>
      <c r="B64" s="286" t="s">
        <v>199</v>
      </c>
      <c r="C64" s="97"/>
      <c r="D64" s="479"/>
      <c r="E64" s="98"/>
      <c r="F64" s="479"/>
      <c r="G64" s="479"/>
      <c r="H64" s="110"/>
      <c r="I64" s="240">
        <f>I66+I77</f>
        <v>0</v>
      </c>
      <c r="J64" s="96"/>
      <c r="K64" s="240">
        <f t="shared" ref="K64:U64" si="19">K66+K77</f>
        <v>0</v>
      </c>
      <c r="L64" s="240">
        <f t="shared" si="19"/>
        <v>0</v>
      </c>
      <c r="M64" s="240">
        <f t="shared" si="19"/>
        <v>0</v>
      </c>
      <c r="N64" s="240">
        <f t="shared" si="19"/>
        <v>0</v>
      </c>
      <c r="O64" s="240">
        <f t="shared" si="19"/>
        <v>0</v>
      </c>
      <c r="P64" s="240">
        <f t="shared" si="19"/>
        <v>0</v>
      </c>
      <c r="Q64" s="240">
        <f t="shared" si="19"/>
        <v>0</v>
      </c>
      <c r="R64" s="240">
        <f t="shared" si="19"/>
        <v>0</v>
      </c>
      <c r="S64" s="240">
        <f t="shared" si="19"/>
        <v>0</v>
      </c>
      <c r="T64" s="240">
        <f t="shared" si="19"/>
        <v>0</v>
      </c>
      <c r="U64" s="240">
        <f t="shared" si="19"/>
        <v>0</v>
      </c>
      <c r="V64" s="98"/>
      <c r="W64" s="240">
        <f t="shared" ref="W64" si="20">W66+W77</f>
        <v>0</v>
      </c>
      <c r="X64" s="98"/>
      <c r="Y64" s="150" t="s">
        <v>175</v>
      </c>
      <c r="Z64" s="139">
        <f>I64-'1 Counterparty'!J222</f>
        <v>0</v>
      </c>
      <c r="AA64" s="139">
        <f t="shared" si="2"/>
        <v>0</v>
      </c>
    </row>
    <row r="65" spans="1:27" ht="17.25" customHeight="1">
      <c r="A65" s="294"/>
      <c r="B65" s="114"/>
      <c r="C65" s="97"/>
      <c r="D65" s="479"/>
      <c r="E65" s="98"/>
      <c r="F65" s="479"/>
      <c r="G65" s="479"/>
      <c r="H65" s="110"/>
      <c r="I65" s="484"/>
      <c r="J65" s="479"/>
      <c r="K65" s="479"/>
      <c r="L65" s="479"/>
      <c r="M65" s="479"/>
      <c r="N65" s="479"/>
      <c r="O65" s="479"/>
      <c r="P65" s="479"/>
      <c r="Q65" s="479"/>
      <c r="R65" s="479"/>
      <c r="S65" s="479"/>
      <c r="T65" s="479"/>
      <c r="U65" s="479"/>
      <c r="V65" s="479"/>
      <c r="W65" s="484"/>
      <c r="X65" s="98"/>
      <c r="Y65" s="228"/>
      <c r="Z65" s="139"/>
      <c r="AA65" s="139"/>
    </row>
    <row r="66" spans="1:27" ht="17.25" customHeight="1">
      <c r="A66" s="294"/>
      <c r="B66" s="141" t="s">
        <v>316</v>
      </c>
      <c r="C66" s="97"/>
      <c r="D66" s="479"/>
      <c r="E66" s="98"/>
      <c r="F66" s="479"/>
      <c r="G66" s="479"/>
      <c r="H66" s="110"/>
      <c r="I66" s="240">
        <f>SUM(K66:U66)+W66</f>
        <v>0</v>
      </c>
      <c r="J66" s="96"/>
      <c r="K66" s="135">
        <f>SUM(K67:K75)</f>
        <v>0</v>
      </c>
      <c r="L66" s="135">
        <f t="shared" ref="L66:W66" si="21">SUM(L67:L75)</f>
        <v>0</v>
      </c>
      <c r="M66" s="135">
        <f t="shared" si="21"/>
        <v>0</v>
      </c>
      <c r="N66" s="135">
        <f t="shared" si="21"/>
        <v>0</v>
      </c>
      <c r="O66" s="135">
        <f t="shared" si="21"/>
        <v>0</v>
      </c>
      <c r="P66" s="135">
        <f t="shared" si="21"/>
        <v>0</v>
      </c>
      <c r="Q66" s="135">
        <f t="shared" si="21"/>
        <v>0</v>
      </c>
      <c r="R66" s="135">
        <f t="shared" si="21"/>
        <v>0</v>
      </c>
      <c r="S66" s="135">
        <f t="shared" si="21"/>
        <v>0</v>
      </c>
      <c r="T66" s="135">
        <f t="shared" si="21"/>
        <v>0</v>
      </c>
      <c r="U66" s="135">
        <f t="shared" si="21"/>
        <v>0</v>
      </c>
      <c r="V66" s="98"/>
      <c r="W66" s="240">
        <f t="shared" si="21"/>
        <v>0</v>
      </c>
      <c r="X66" s="98"/>
      <c r="Y66" s="150" t="s">
        <v>175</v>
      </c>
      <c r="Z66" s="139">
        <f>I66-('1 Counterparty'!J225+'1 Counterparty'!J252+'1 Counterparty'!J279)</f>
        <v>0</v>
      </c>
      <c r="AA66" s="139">
        <f t="shared" si="2"/>
        <v>0</v>
      </c>
    </row>
    <row r="67" spans="1:27" ht="17.25" customHeight="1">
      <c r="A67" s="294"/>
      <c r="B67" s="97">
        <v>10.01</v>
      </c>
      <c r="C67" s="121" t="s">
        <v>243</v>
      </c>
      <c r="D67" s="138"/>
      <c r="E67" s="98"/>
      <c r="F67" s="479"/>
      <c r="G67" s="479"/>
      <c r="H67" s="110"/>
      <c r="I67" s="240">
        <f t="shared" ref="I67:I74" si="22">SUM(K67:U67)+W67</f>
        <v>0</v>
      </c>
      <c r="J67" s="96"/>
      <c r="K67" s="241"/>
      <c r="L67" s="241"/>
      <c r="M67" s="241"/>
      <c r="N67" s="270"/>
      <c r="O67" s="241"/>
      <c r="P67" s="241"/>
      <c r="Q67" s="241"/>
      <c r="R67" s="241"/>
      <c r="S67" s="241"/>
      <c r="T67" s="241"/>
      <c r="U67" s="241"/>
      <c r="V67" s="98"/>
      <c r="W67" s="133"/>
      <c r="X67" s="98"/>
      <c r="Y67" s="150" t="s">
        <v>175</v>
      </c>
      <c r="Z67" s="139">
        <f>I67-('1 Counterparty'!J226+'1 Counterparty'!J253+'1 Counterparty'!J280)</f>
        <v>0</v>
      </c>
      <c r="AA67" s="139">
        <f t="shared" si="2"/>
        <v>0</v>
      </c>
    </row>
    <row r="68" spans="1:27" ht="17.25" customHeight="1">
      <c r="A68" s="294"/>
      <c r="B68" s="97">
        <v>10.02</v>
      </c>
      <c r="C68" s="121" t="s">
        <v>249</v>
      </c>
      <c r="D68" s="479"/>
      <c r="E68" s="98"/>
      <c r="F68" s="479"/>
      <c r="G68" s="479"/>
      <c r="H68" s="110"/>
      <c r="I68" s="240">
        <f t="shared" si="22"/>
        <v>0</v>
      </c>
      <c r="J68" s="96"/>
      <c r="K68" s="241"/>
      <c r="L68" s="241"/>
      <c r="M68" s="241"/>
      <c r="N68" s="241"/>
      <c r="O68" s="241"/>
      <c r="P68" s="241"/>
      <c r="Q68" s="241"/>
      <c r="R68" s="241"/>
      <c r="S68" s="241"/>
      <c r="T68" s="241"/>
      <c r="U68" s="241"/>
      <c r="V68" s="98"/>
      <c r="W68" s="133"/>
      <c r="X68" s="98"/>
      <c r="Y68" s="150" t="s">
        <v>175</v>
      </c>
      <c r="Z68" s="139">
        <f>I68-('1 Counterparty'!J229+'1 Counterparty'!J256+'1 Counterparty'!J283)</f>
        <v>0</v>
      </c>
      <c r="AA68" s="139">
        <f t="shared" si="2"/>
        <v>0</v>
      </c>
    </row>
    <row r="69" spans="1:27" ht="17.25" customHeight="1">
      <c r="A69" s="294"/>
      <c r="B69" s="97">
        <v>10.029999999999999</v>
      </c>
      <c r="C69" s="121" t="s">
        <v>264</v>
      </c>
      <c r="D69" s="479"/>
      <c r="E69" s="98"/>
      <c r="F69" s="479"/>
      <c r="G69" s="479"/>
      <c r="H69" s="110"/>
      <c r="I69" s="240">
        <f t="shared" si="22"/>
        <v>0</v>
      </c>
      <c r="J69" s="96"/>
      <c r="K69" s="241"/>
      <c r="L69" s="241"/>
      <c r="M69" s="241"/>
      <c r="N69" s="241"/>
      <c r="O69" s="241"/>
      <c r="P69" s="241"/>
      <c r="Q69" s="241"/>
      <c r="R69" s="241"/>
      <c r="S69" s="241"/>
      <c r="T69" s="241"/>
      <c r="U69" s="241"/>
      <c r="V69" s="98"/>
      <c r="W69" s="133"/>
      <c r="X69" s="98"/>
      <c r="Y69" s="150" t="s">
        <v>175</v>
      </c>
      <c r="Z69" s="139">
        <f>I69-('1 Counterparty'!J234+'1 Counterparty'!J261+'1 Counterparty'!J288)</f>
        <v>0</v>
      </c>
      <c r="AA69" s="139">
        <f t="shared" si="2"/>
        <v>0</v>
      </c>
    </row>
    <row r="70" spans="1:27" ht="17.25" customHeight="1">
      <c r="A70" s="294"/>
      <c r="B70" s="97">
        <v>10.039999999999999</v>
      </c>
      <c r="C70" s="121" t="s">
        <v>265</v>
      </c>
      <c r="D70" s="479"/>
      <c r="E70" s="98"/>
      <c r="F70" s="479"/>
      <c r="G70" s="479"/>
      <c r="H70" s="110"/>
      <c r="I70" s="240">
        <f t="shared" si="22"/>
        <v>0</v>
      </c>
      <c r="J70" s="96"/>
      <c r="K70" s="241"/>
      <c r="L70" s="241"/>
      <c r="M70" s="241"/>
      <c r="N70" s="241"/>
      <c r="O70" s="241"/>
      <c r="P70" s="241"/>
      <c r="Q70" s="241"/>
      <c r="R70" s="241"/>
      <c r="S70" s="241"/>
      <c r="T70" s="241"/>
      <c r="U70" s="241"/>
      <c r="V70" s="98"/>
      <c r="W70" s="133"/>
      <c r="X70" s="98"/>
      <c r="Y70" s="150" t="s">
        <v>175</v>
      </c>
      <c r="Z70" s="139">
        <f>I70-('1 Counterparty'!J235+'1 Counterparty'!J262+'1 Counterparty'!J289)</f>
        <v>0</v>
      </c>
      <c r="AA70" s="139">
        <f t="shared" si="2"/>
        <v>0</v>
      </c>
    </row>
    <row r="71" spans="1:27" ht="17.25" customHeight="1">
      <c r="A71" s="294"/>
      <c r="B71" s="97">
        <v>10.050000000000001</v>
      </c>
      <c r="C71" s="121" t="s">
        <v>266</v>
      </c>
      <c r="D71" s="479"/>
      <c r="E71" s="98"/>
      <c r="F71" s="479"/>
      <c r="G71" s="479"/>
      <c r="H71" s="110"/>
      <c r="I71" s="240">
        <f t="shared" si="22"/>
        <v>0</v>
      </c>
      <c r="J71" s="96"/>
      <c r="K71" s="241"/>
      <c r="L71" s="241"/>
      <c r="M71" s="241"/>
      <c r="N71" s="241"/>
      <c r="O71" s="241"/>
      <c r="P71" s="241"/>
      <c r="Q71" s="241"/>
      <c r="R71" s="241"/>
      <c r="S71" s="241"/>
      <c r="T71" s="241"/>
      <c r="U71" s="241"/>
      <c r="V71" s="98"/>
      <c r="W71" s="133"/>
      <c r="X71" s="98"/>
      <c r="Y71" s="150" t="s">
        <v>175</v>
      </c>
      <c r="Z71" s="139">
        <f>I71-('1 Counterparty'!J236+'1 Counterparty'!J263+'1 Counterparty'!J290)</f>
        <v>0</v>
      </c>
      <c r="AA71" s="139">
        <f t="shared" si="2"/>
        <v>0</v>
      </c>
    </row>
    <row r="72" spans="1:27" ht="17.25" customHeight="1">
      <c r="A72" s="294"/>
      <c r="B72" s="97">
        <v>10.06</v>
      </c>
      <c r="C72" s="121" t="s">
        <v>267</v>
      </c>
      <c r="D72" s="479"/>
      <c r="E72" s="98"/>
      <c r="F72" s="479"/>
      <c r="G72" s="479"/>
      <c r="H72" s="110"/>
      <c r="I72" s="240">
        <f t="shared" si="22"/>
        <v>0</v>
      </c>
      <c r="J72" s="96"/>
      <c r="K72" s="241"/>
      <c r="L72" s="241"/>
      <c r="M72" s="241"/>
      <c r="N72" s="241"/>
      <c r="O72" s="241"/>
      <c r="P72" s="241"/>
      <c r="Q72" s="241"/>
      <c r="R72" s="241"/>
      <c r="S72" s="241"/>
      <c r="T72" s="241"/>
      <c r="U72" s="241"/>
      <c r="V72" s="98"/>
      <c r="W72" s="133"/>
      <c r="X72" s="98"/>
      <c r="Y72" s="150" t="s">
        <v>175</v>
      </c>
      <c r="Z72" s="139">
        <f>I72-('1 Counterparty'!J237+'1 Counterparty'!J264+'1 Counterparty'!J291)</f>
        <v>0</v>
      </c>
      <c r="AA72" s="139">
        <f t="shared" si="2"/>
        <v>0</v>
      </c>
    </row>
    <row r="73" spans="1:27" ht="17.25" customHeight="1">
      <c r="A73" s="294"/>
      <c r="B73" s="97">
        <v>10.07</v>
      </c>
      <c r="C73" s="121" t="s">
        <v>277</v>
      </c>
      <c r="D73" s="479"/>
      <c r="E73" s="98"/>
      <c r="F73" s="479"/>
      <c r="G73" s="479"/>
      <c r="H73" s="110"/>
      <c r="I73" s="240">
        <f t="shared" si="22"/>
        <v>0</v>
      </c>
      <c r="J73" s="96"/>
      <c r="K73" s="241"/>
      <c r="L73" s="241"/>
      <c r="M73" s="241"/>
      <c r="N73" s="241"/>
      <c r="O73" s="241"/>
      <c r="P73" s="241"/>
      <c r="Q73" s="241"/>
      <c r="R73" s="241"/>
      <c r="S73" s="241"/>
      <c r="T73" s="241"/>
      <c r="U73" s="241"/>
      <c r="V73" s="98"/>
      <c r="W73" s="133"/>
      <c r="X73" s="98"/>
      <c r="Y73" s="150" t="s">
        <v>175</v>
      </c>
      <c r="Z73" s="139">
        <f>I73-('1 Counterparty'!J241+'1 Counterparty'!J268+'1 Counterparty'!J295)</f>
        <v>0</v>
      </c>
      <c r="AA73" s="139">
        <f t="shared" si="2"/>
        <v>0</v>
      </c>
    </row>
    <row r="74" spans="1:27" ht="17.25" customHeight="1">
      <c r="A74" s="294"/>
      <c r="B74" s="97">
        <v>10.08</v>
      </c>
      <c r="C74" s="97" t="s">
        <v>278</v>
      </c>
      <c r="D74" s="479"/>
      <c r="E74" s="98"/>
      <c r="F74" s="479"/>
      <c r="G74" s="479"/>
      <c r="H74" s="110"/>
      <c r="I74" s="240">
        <f t="shared" si="22"/>
        <v>0</v>
      </c>
      <c r="J74" s="96"/>
      <c r="K74" s="241"/>
      <c r="L74" s="241"/>
      <c r="M74" s="241"/>
      <c r="N74" s="241"/>
      <c r="O74" s="241"/>
      <c r="P74" s="241"/>
      <c r="Q74" s="241"/>
      <c r="R74" s="241"/>
      <c r="S74" s="241"/>
      <c r="T74" s="241"/>
      <c r="U74" s="241"/>
      <c r="V74" s="98"/>
      <c r="W74" s="133"/>
      <c r="X74" s="98"/>
      <c r="Y74" s="150" t="s">
        <v>175</v>
      </c>
      <c r="Z74" s="139">
        <f>I74-('1 Counterparty'!J242+'1 Counterparty'!J269+'1 Counterparty'!J296)</f>
        <v>0</v>
      </c>
      <c r="AA74" s="139">
        <f t="shared" si="2"/>
        <v>0</v>
      </c>
    </row>
    <row r="75" spans="1:27" ht="17.25" customHeight="1">
      <c r="A75" s="294"/>
      <c r="B75" s="229" t="s">
        <v>517</v>
      </c>
      <c r="C75" s="121" t="s">
        <v>280</v>
      </c>
      <c r="D75" s="479"/>
      <c r="E75" s="98"/>
      <c r="F75" s="479"/>
      <c r="G75" s="479"/>
      <c r="H75" s="110"/>
      <c r="I75" s="240">
        <f t="shared" ref="I75" si="23">SUM(K75:U75)+W75</f>
        <v>0</v>
      </c>
      <c r="J75" s="96"/>
      <c r="K75" s="241"/>
      <c r="L75" s="241"/>
      <c r="M75" s="241"/>
      <c r="N75" s="241"/>
      <c r="O75" s="241"/>
      <c r="P75" s="241"/>
      <c r="Q75" s="241"/>
      <c r="R75" s="241"/>
      <c r="S75" s="241"/>
      <c r="T75" s="241"/>
      <c r="U75" s="241"/>
      <c r="V75" s="98"/>
      <c r="W75" s="133"/>
      <c r="X75" s="98"/>
      <c r="Y75" s="150" t="s">
        <v>175</v>
      </c>
      <c r="Z75" s="139">
        <f>I75-('1 Counterparty'!J243+'1 Counterparty'!J270+'1 Counterparty'!J297)</f>
        <v>0</v>
      </c>
      <c r="AA75" s="139">
        <f t="shared" si="2"/>
        <v>0</v>
      </c>
    </row>
    <row r="76" spans="1:27" ht="17.25" customHeight="1">
      <c r="A76" s="294"/>
      <c r="B76" s="97"/>
      <c r="C76" s="97"/>
      <c r="D76" s="479"/>
      <c r="E76" s="98"/>
      <c r="F76" s="479"/>
      <c r="G76" s="479"/>
      <c r="H76" s="110"/>
      <c r="I76" s="119"/>
      <c r="J76" s="98"/>
      <c r="K76" s="98"/>
      <c r="L76" s="98"/>
      <c r="M76" s="98"/>
      <c r="N76" s="98"/>
      <c r="O76" s="98"/>
      <c r="P76" s="98"/>
      <c r="Q76" s="98"/>
      <c r="R76" s="98"/>
      <c r="S76" s="98"/>
      <c r="T76" s="98"/>
      <c r="U76" s="98"/>
      <c r="V76" s="98"/>
      <c r="W76" s="119"/>
      <c r="X76" s="98"/>
      <c r="Y76" s="228"/>
      <c r="Z76" s="139"/>
      <c r="AA76" s="139"/>
    </row>
    <row r="77" spans="1:27" ht="17.25" customHeight="1">
      <c r="A77" s="294"/>
      <c r="B77" s="141" t="s">
        <v>292</v>
      </c>
      <c r="C77" s="479"/>
      <c r="D77" s="479"/>
      <c r="E77" s="98"/>
      <c r="F77" s="479"/>
      <c r="G77" s="479"/>
      <c r="H77" s="110"/>
      <c r="I77" s="240">
        <f t="shared" ref="I77:I82" si="24">SUM(K77:U77)+W77</f>
        <v>0</v>
      </c>
      <c r="J77" s="96"/>
      <c r="K77" s="240">
        <f>SUM(K78:K82)</f>
        <v>0</v>
      </c>
      <c r="L77" s="240">
        <f t="shared" ref="L77" si="25">SUM(L78:L82)</f>
        <v>0</v>
      </c>
      <c r="M77" s="240">
        <f t="shared" ref="M77" si="26">SUM(M78:M82)</f>
        <v>0</v>
      </c>
      <c r="N77" s="240">
        <f t="shared" ref="N77" si="27">SUM(N78:N82)</f>
        <v>0</v>
      </c>
      <c r="O77" s="240">
        <f t="shared" ref="O77" si="28">SUM(O78:O82)</f>
        <v>0</v>
      </c>
      <c r="P77" s="240">
        <f t="shared" ref="P77" si="29">SUM(P78:P82)</f>
        <v>0</v>
      </c>
      <c r="Q77" s="240">
        <f t="shared" ref="Q77" si="30">SUM(Q78:Q82)</f>
        <v>0</v>
      </c>
      <c r="R77" s="240">
        <f t="shared" ref="R77" si="31">SUM(R78:R82)</f>
        <v>0</v>
      </c>
      <c r="S77" s="240">
        <f t="shared" ref="S77" si="32">SUM(S78:S82)</f>
        <v>0</v>
      </c>
      <c r="T77" s="240">
        <f t="shared" ref="T77" si="33">SUM(T78:T82)</f>
        <v>0</v>
      </c>
      <c r="U77" s="240">
        <f t="shared" ref="U77" si="34">SUM(U78:U82)</f>
        <v>0</v>
      </c>
      <c r="V77" s="98"/>
      <c r="W77" s="240">
        <f t="shared" ref="W77" si="35">SUM(W78:W82)</f>
        <v>0</v>
      </c>
      <c r="X77" s="98"/>
      <c r="Y77" s="150" t="s">
        <v>175</v>
      </c>
      <c r="Z77" s="139">
        <f>I77-('1 Counterparty'!J244+'1 Counterparty'!J271+'1 Counterparty'!J298)</f>
        <v>0</v>
      </c>
      <c r="AA77" s="139">
        <f t="shared" si="2"/>
        <v>0</v>
      </c>
    </row>
    <row r="78" spans="1:27" ht="17.25" customHeight="1">
      <c r="A78" s="294"/>
      <c r="B78" s="97">
        <v>10.090999999999999</v>
      </c>
      <c r="C78" s="121" t="s">
        <v>252</v>
      </c>
      <c r="D78" s="479"/>
      <c r="E78" s="98"/>
      <c r="F78" s="479"/>
      <c r="G78" s="479"/>
      <c r="H78" s="110"/>
      <c r="I78" s="240">
        <f t="shared" si="24"/>
        <v>0</v>
      </c>
      <c r="J78" s="96"/>
      <c r="K78" s="241"/>
      <c r="L78" s="241"/>
      <c r="M78" s="241"/>
      <c r="N78" s="241"/>
      <c r="O78" s="241"/>
      <c r="P78" s="241"/>
      <c r="Q78" s="241"/>
      <c r="R78" s="241"/>
      <c r="S78" s="241"/>
      <c r="T78" s="241"/>
      <c r="U78" s="241"/>
      <c r="V78" s="98"/>
      <c r="W78" s="133"/>
      <c r="X78" s="98"/>
      <c r="Y78" s="150" t="s">
        <v>175</v>
      </c>
      <c r="Z78" s="139">
        <f>I78-('1 Counterparty'!J245+'1 Counterparty'!J272+'1 Counterparty'!J299)</f>
        <v>0</v>
      </c>
      <c r="AA78" s="139">
        <f t="shared" si="2"/>
        <v>0</v>
      </c>
    </row>
    <row r="79" spans="1:27" ht="17.25" customHeight="1">
      <c r="A79" s="294"/>
      <c r="B79" s="97">
        <v>10.092000000000001</v>
      </c>
      <c r="C79" s="121" t="s">
        <v>270</v>
      </c>
      <c r="D79" s="479"/>
      <c r="E79" s="98"/>
      <c r="F79" s="479"/>
      <c r="G79" s="479"/>
      <c r="H79" s="110"/>
      <c r="I79" s="240">
        <f t="shared" si="24"/>
        <v>0</v>
      </c>
      <c r="J79" s="96"/>
      <c r="K79" s="241"/>
      <c r="L79" s="241"/>
      <c r="M79" s="241"/>
      <c r="N79" s="241"/>
      <c r="O79" s="241"/>
      <c r="P79" s="241"/>
      <c r="Q79" s="241"/>
      <c r="R79" s="241"/>
      <c r="S79" s="241"/>
      <c r="T79" s="241"/>
      <c r="U79" s="241"/>
      <c r="V79" s="98"/>
      <c r="W79" s="133"/>
      <c r="X79" s="98"/>
      <c r="Y79" s="150" t="s">
        <v>175</v>
      </c>
      <c r="Z79" s="139">
        <f>I79-('1 Counterparty'!J246+'1 Counterparty'!J273+'1 Counterparty'!J300)</f>
        <v>0</v>
      </c>
      <c r="AA79" s="139">
        <f t="shared" si="2"/>
        <v>0</v>
      </c>
    </row>
    <row r="80" spans="1:27" ht="17.25" customHeight="1">
      <c r="A80" s="294"/>
      <c r="B80" s="97">
        <v>10.093</v>
      </c>
      <c r="C80" s="121" t="s">
        <v>271</v>
      </c>
      <c r="D80" s="479"/>
      <c r="E80" s="98"/>
      <c r="F80" s="479"/>
      <c r="G80" s="479"/>
      <c r="H80" s="110"/>
      <c r="I80" s="240">
        <f t="shared" si="24"/>
        <v>0</v>
      </c>
      <c r="J80" s="96"/>
      <c r="K80" s="241"/>
      <c r="L80" s="241"/>
      <c r="M80" s="241"/>
      <c r="N80" s="241"/>
      <c r="O80" s="241"/>
      <c r="P80" s="241"/>
      <c r="Q80" s="241"/>
      <c r="R80" s="241"/>
      <c r="S80" s="241"/>
      <c r="T80" s="241"/>
      <c r="U80" s="241"/>
      <c r="V80" s="98"/>
      <c r="W80" s="133"/>
      <c r="X80" s="98"/>
      <c r="Y80" s="150" t="s">
        <v>175</v>
      </c>
      <c r="Z80" s="139">
        <f>I80-('1 Counterparty'!J247+'1 Counterparty'!J274+'1 Counterparty'!J301)</f>
        <v>0</v>
      </c>
      <c r="AA80" s="139">
        <f t="shared" ref="AA80:AA107" si="36">IF(I80 &lt;&gt; 0, Z80, 0)</f>
        <v>0</v>
      </c>
    </row>
    <row r="81" spans="1:27" ht="17.25" customHeight="1">
      <c r="A81" s="294"/>
      <c r="B81" s="97">
        <v>10.093999999999999</v>
      </c>
      <c r="C81" s="121" t="s">
        <v>281</v>
      </c>
      <c r="D81" s="479"/>
      <c r="E81" s="98"/>
      <c r="F81" s="479"/>
      <c r="G81" s="479"/>
      <c r="H81" s="110"/>
      <c r="I81" s="240">
        <f t="shared" si="24"/>
        <v>0</v>
      </c>
      <c r="J81" s="96"/>
      <c r="K81" s="241"/>
      <c r="L81" s="241"/>
      <c r="M81" s="241"/>
      <c r="N81" s="241"/>
      <c r="O81" s="241"/>
      <c r="P81" s="241"/>
      <c r="Q81" s="241"/>
      <c r="R81" s="241"/>
      <c r="S81" s="241"/>
      <c r="T81" s="241"/>
      <c r="U81" s="241"/>
      <c r="V81" s="98"/>
      <c r="W81" s="133"/>
      <c r="X81" s="98"/>
      <c r="Y81" s="150" t="s">
        <v>175</v>
      </c>
      <c r="Z81" s="139">
        <f>I81-('1 Counterparty'!J248+'1 Counterparty'!J275+'1 Counterparty'!J302)</f>
        <v>0</v>
      </c>
      <c r="AA81" s="139">
        <f t="shared" si="36"/>
        <v>0</v>
      </c>
    </row>
    <row r="82" spans="1:27" ht="17.25" customHeight="1">
      <c r="A82" s="294"/>
      <c r="B82" s="97">
        <v>10.099</v>
      </c>
      <c r="C82" s="121" t="s">
        <v>253</v>
      </c>
      <c r="D82" s="479"/>
      <c r="E82" s="98"/>
      <c r="F82" s="479"/>
      <c r="G82" s="479"/>
      <c r="H82" s="110"/>
      <c r="I82" s="240">
        <f t="shared" si="24"/>
        <v>0</v>
      </c>
      <c r="J82" s="96"/>
      <c r="K82" s="241"/>
      <c r="L82" s="241"/>
      <c r="M82" s="241"/>
      <c r="N82" s="241"/>
      <c r="O82" s="241"/>
      <c r="P82" s="241"/>
      <c r="Q82" s="241"/>
      <c r="R82" s="241"/>
      <c r="S82" s="241"/>
      <c r="T82" s="241"/>
      <c r="U82" s="241"/>
      <c r="V82" s="98"/>
      <c r="W82" s="133"/>
      <c r="X82" s="98"/>
      <c r="Y82" s="150" t="s">
        <v>175</v>
      </c>
      <c r="Z82" s="139">
        <f>I82-('1 Counterparty'!J249+'1 Counterparty'!J276+'1 Counterparty'!J303)</f>
        <v>0</v>
      </c>
      <c r="AA82" s="139">
        <f t="shared" si="36"/>
        <v>0</v>
      </c>
    </row>
    <row r="83" spans="1:27" ht="17.25" customHeight="1">
      <c r="A83" s="294"/>
      <c r="B83" s="114"/>
      <c r="C83" s="97"/>
      <c r="D83" s="479"/>
      <c r="E83" s="98"/>
      <c r="F83" s="479"/>
      <c r="G83" s="479"/>
      <c r="H83" s="110"/>
      <c r="I83" s="119"/>
      <c r="J83" s="98"/>
      <c r="K83" s="98"/>
      <c r="L83" s="98"/>
      <c r="M83" s="98"/>
      <c r="N83" s="98"/>
      <c r="O83" s="98"/>
      <c r="P83" s="98"/>
      <c r="Q83" s="98"/>
      <c r="R83" s="98"/>
      <c r="S83" s="98"/>
      <c r="T83" s="98"/>
      <c r="U83" s="98"/>
      <c r="V83" s="98"/>
      <c r="W83" s="119"/>
      <c r="X83" s="98"/>
      <c r="Y83" s="228"/>
      <c r="Z83" s="139"/>
      <c r="AA83" s="139"/>
    </row>
    <row r="84" spans="1:27" ht="17.25" customHeight="1">
      <c r="A84" s="294"/>
      <c r="B84" s="97" t="s">
        <v>203</v>
      </c>
      <c r="C84" s="121" t="s">
        <v>204</v>
      </c>
      <c r="D84" s="479"/>
      <c r="E84" s="98"/>
      <c r="F84" s="479"/>
      <c r="G84" s="479"/>
      <c r="H84" s="110"/>
      <c r="I84" s="239">
        <f>'1 Counterparty'!J305</f>
        <v>0</v>
      </c>
      <c r="J84" s="98"/>
      <c r="K84" s="98"/>
      <c r="L84" s="98"/>
      <c r="M84" s="98"/>
      <c r="N84" s="98"/>
      <c r="O84" s="98"/>
      <c r="P84" s="98"/>
      <c r="Q84" s="98"/>
      <c r="R84" s="98"/>
      <c r="S84" s="98"/>
      <c r="T84" s="98"/>
      <c r="U84" s="98"/>
      <c r="V84" s="98"/>
      <c r="W84" s="239">
        <f>I84</f>
        <v>0</v>
      </c>
      <c r="X84" s="98"/>
      <c r="Y84" s="228"/>
      <c r="Z84" s="139"/>
      <c r="AA84" s="139"/>
    </row>
    <row r="85" spans="1:27" ht="17.25" customHeight="1">
      <c r="A85" s="294"/>
      <c r="B85" s="114"/>
      <c r="C85" s="97"/>
      <c r="D85" s="479"/>
      <c r="E85" s="98"/>
      <c r="F85" s="479"/>
      <c r="G85" s="479"/>
      <c r="H85" s="110"/>
      <c r="I85" s="119"/>
      <c r="J85" s="98"/>
      <c r="K85" s="98"/>
      <c r="L85" s="98"/>
      <c r="M85" s="98"/>
      <c r="N85" s="98"/>
      <c r="O85" s="98"/>
      <c r="P85" s="98"/>
      <c r="Q85" s="98"/>
      <c r="R85" s="98"/>
      <c r="S85" s="98"/>
      <c r="T85" s="98"/>
      <c r="U85" s="98"/>
      <c r="V85" s="98"/>
      <c r="W85" s="119"/>
      <c r="X85" s="98"/>
      <c r="Y85" s="228"/>
      <c r="Z85" s="139"/>
      <c r="AA85" s="139"/>
    </row>
    <row r="86" spans="1:27" ht="17.25" customHeight="1">
      <c r="A86" s="294">
        <v>11</v>
      </c>
      <c r="B86" s="286" t="s">
        <v>205</v>
      </c>
      <c r="C86" s="236"/>
      <c r="D86" s="227"/>
      <c r="E86" s="98"/>
      <c r="F86" s="98"/>
      <c r="G86" s="98"/>
      <c r="H86" s="98"/>
      <c r="I86" s="240">
        <f t="shared" ref="I86:I89" si="37">SUM(K86:U86)+W86</f>
        <v>0</v>
      </c>
      <c r="J86" s="96"/>
      <c r="K86" s="240">
        <f>SUM(K87:K89)</f>
        <v>0</v>
      </c>
      <c r="L86" s="240">
        <f t="shared" ref="L86" si="38">SUM(L87:L89)</f>
        <v>0</v>
      </c>
      <c r="M86" s="240">
        <f t="shared" ref="M86" si="39">SUM(M87:M89)</f>
        <v>0</v>
      </c>
      <c r="N86" s="240">
        <f t="shared" ref="N86" si="40">SUM(N87:N89)</f>
        <v>0</v>
      </c>
      <c r="O86" s="240">
        <f t="shared" ref="O86" si="41">SUM(O87:O89)</f>
        <v>0</v>
      </c>
      <c r="P86" s="240">
        <f t="shared" ref="P86" si="42">SUM(P87:P89)</f>
        <v>0</v>
      </c>
      <c r="Q86" s="240">
        <f t="shared" ref="Q86" si="43">SUM(Q87:Q89)</f>
        <v>0</v>
      </c>
      <c r="R86" s="240">
        <f t="shared" ref="R86" si="44">SUM(R87:R89)</f>
        <v>0</v>
      </c>
      <c r="S86" s="240">
        <f t="shared" ref="S86" si="45">SUM(S87:S89)</f>
        <v>0</v>
      </c>
      <c r="T86" s="240">
        <f t="shared" ref="T86" si="46">SUM(T87:T89)</f>
        <v>0</v>
      </c>
      <c r="U86" s="240">
        <f t="shared" ref="U86" si="47">SUM(U87:U89)</f>
        <v>0</v>
      </c>
      <c r="V86" s="98"/>
      <c r="W86" s="135">
        <f t="shared" ref="W86" si="48">SUM(W87:W89)</f>
        <v>0</v>
      </c>
      <c r="X86" s="98"/>
      <c r="Y86" s="150" t="s">
        <v>175</v>
      </c>
      <c r="Z86" s="139">
        <f>I86-'1 Counterparty'!J307</f>
        <v>0</v>
      </c>
      <c r="AA86" s="139">
        <f t="shared" si="36"/>
        <v>0</v>
      </c>
    </row>
    <row r="87" spans="1:27" ht="17.25" customHeight="1">
      <c r="A87" s="294"/>
      <c r="B87" s="97">
        <v>11.1</v>
      </c>
      <c r="C87" s="97" t="s">
        <v>206</v>
      </c>
      <c r="D87" s="479"/>
      <c r="E87" s="98"/>
      <c r="F87" s="479"/>
      <c r="G87" s="479"/>
      <c r="H87" s="110"/>
      <c r="I87" s="240">
        <f t="shared" si="37"/>
        <v>0</v>
      </c>
      <c r="J87" s="96"/>
      <c r="K87" s="241"/>
      <c r="L87" s="241"/>
      <c r="M87" s="241"/>
      <c r="N87" s="241"/>
      <c r="O87" s="241"/>
      <c r="P87" s="241"/>
      <c r="Q87" s="241"/>
      <c r="R87" s="241"/>
      <c r="S87" s="241"/>
      <c r="T87" s="241"/>
      <c r="U87" s="241"/>
      <c r="V87" s="98"/>
      <c r="W87" s="133"/>
      <c r="X87" s="98"/>
      <c r="Y87" s="150" t="s">
        <v>175</v>
      </c>
      <c r="Z87" s="139">
        <f>I87-'1 Counterparty'!J309</f>
        <v>0</v>
      </c>
      <c r="AA87" s="139">
        <f t="shared" si="36"/>
        <v>0</v>
      </c>
    </row>
    <row r="88" spans="1:27" ht="17.25" customHeight="1">
      <c r="A88" s="294"/>
      <c r="B88" s="97">
        <v>11.2</v>
      </c>
      <c r="C88" s="97" t="s">
        <v>207</v>
      </c>
      <c r="D88" s="479"/>
      <c r="E88" s="98"/>
      <c r="F88" s="479"/>
      <c r="G88" s="479"/>
      <c r="H88" s="110"/>
      <c r="I88" s="240">
        <f t="shared" si="37"/>
        <v>0</v>
      </c>
      <c r="J88" s="96"/>
      <c r="K88" s="241"/>
      <c r="L88" s="241"/>
      <c r="M88" s="241"/>
      <c r="N88" s="241"/>
      <c r="O88" s="241"/>
      <c r="P88" s="241"/>
      <c r="Q88" s="241"/>
      <c r="R88" s="241"/>
      <c r="S88" s="241"/>
      <c r="T88" s="241"/>
      <c r="U88" s="241"/>
      <c r="V88" s="98"/>
      <c r="W88" s="133"/>
      <c r="X88" s="98"/>
      <c r="Y88" s="150" t="s">
        <v>175</v>
      </c>
      <c r="Z88" s="139">
        <f>I88-'1 Counterparty'!J315</f>
        <v>0</v>
      </c>
      <c r="AA88" s="139">
        <f t="shared" si="36"/>
        <v>0</v>
      </c>
    </row>
    <row r="89" spans="1:27" ht="17.25" customHeight="1">
      <c r="A89" s="294"/>
      <c r="B89" s="97">
        <v>11.9</v>
      </c>
      <c r="C89" s="97" t="s">
        <v>208</v>
      </c>
      <c r="D89" s="479"/>
      <c r="E89" s="98"/>
      <c r="F89" s="479"/>
      <c r="G89" s="479"/>
      <c r="H89" s="110"/>
      <c r="I89" s="240">
        <f t="shared" si="37"/>
        <v>0</v>
      </c>
      <c r="J89" s="96"/>
      <c r="K89" s="241"/>
      <c r="L89" s="241"/>
      <c r="M89" s="241"/>
      <c r="N89" s="241"/>
      <c r="O89" s="241"/>
      <c r="P89" s="241"/>
      <c r="Q89" s="241"/>
      <c r="R89" s="241"/>
      <c r="S89" s="241"/>
      <c r="T89" s="241"/>
      <c r="U89" s="241"/>
      <c r="V89" s="98"/>
      <c r="W89" s="133"/>
      <c r="X89" s="98"/>
      <c r="Y89" s="150" t="s">
        <v>175</v>
      </c>
      <c r="Z89" s="139">
        <f>I89-'1 Counterparty'!J321</f>
        <v>0</v>
      </c>
      <c r="AA89" s="139">
        <f t="shared" si="36"/>
        <v>0</v>
      </c>
    </row>
    <row r="90" spans="1:27" ht="17.25" customHeight="1">
      <c r="A90" s="294"/>
      <c r="B90" s="114"/>
      <c r="C90" s="97"/>
      <c r="D90" s="479"/>
      <c r="E90" s="98"/>
      <c r="F90" s="98"/>
      <c r="G90" s="98"/>
      <c r="H90" s="98"/>
      <c r="I90" s="119"/>
      <c r="J90" s="98"/>
      <c r="K90" s="98"/>
      <c r="L90" s="98"/>
      <c r="M90" s="98"/>
      <c r="N90" s="98"/>
      <c r="O90" s="98"/>
      <c r="P90" s="98"/>
      <c r="Q90" s="98"/>
      <c r="R90" s="98"/>
      <c r="S90" s="98"/>
      <c r="T90" s="98"/>
      <c r="U90" s="98"/>
      <c r="V90" s="98"/>
      <c r="W90" s="119"/>
      <c r="X90" s="98"/>
      <c r="Y90" s="228"/>
      <c r="Z90" s="139"/>
      <c r="AA90" s="139"/>
    </row>
    <row r="91" spans="1:27" ht="17.25" customHeight="1">
      <c r="A91" s="294"/>
      <c r="B91" s="97" t="s">
        <v>209</v>
      </c>
      <c r="C91" s="121" t="s">
        <v>210</v>
      </c>
      <c r="D91" s="479"/>
      <c r="E91" s="98"/>
      <c r="F91" s="98"/>
      <c r="G91" s="98"/>
      <c r="H91" s="98"/>
      <c r="I91" s="239">
        <f>'1 Counterparty'!J327</f>
        <v>0</v>
      </c>
      <c r="J91" s="98"/>
      <c r="K91" s="98"/>
      <c r="L91" s="98"/>
      <c r="M91" s="98"/>
      <c r="N91" s="98"/>
      <c r="O91" s="98"/>
      <c r="P91" s="98"/>
      <c r="Q91" s="98"/>
      <c r="R91" s="98"/>
      <c r="S91" s="98"/>
      <c r="T91" s="98"/>
      <c r="U91" s="98"/>
      <c r="V91" s="98"/>
      <c r="W91" s="239">
        <f>I91</f>
        <v>0</v>
      </c>
      <c r="X91" s="98"/>
      <c r="Y91" s="228"/>
      <c r="Z91" s="139"/>
      <c r="AA91" s="139"/>
    </row>
    <row r="92" spans="1:27" ht="17.25" customHeight="1">
      <c r="A92" s="294"/>
      <c r="B92" s="114"/>
      <c r="C92" s="97"/>
      <c r="D92" s="479"/>
      <c r="E92" s="98"/>
      <c r="F92" s="98"/>
      <c r="G92" s="98"/>
      <c r="H92" s="98"/>
      <c r="I92" s="119"/>
      <c r="J92" s="98"/>
      <c r="K92" s="98"/>
      <c r="L92" s="98"/>
      <c r="M92" s="98"/>
      <c r="N92" s="98"/>
      <c r="O92" s="98"/>
      <c r="P92" s="98"/>
      <c r="Q92" s="98"/>
      <c r="R92" s="98"/>
      <c r="S92" s="98"/>
      <c r="T92" s="98"/>
      <c r="U92" s="98"/>
      <c r="V92" s="98"/>
      <c r="W92" s="119"/>
      <c r="X92" s="98"/>
      <c r="Y92" s="228"/>
      <c r="Z92" s="139"/>
      <c r="AA92" s="139"/>
    </row>
    <row r="93" spans="1:27" ht="17.25" customHeight="1">
      <c r="A93" s="294">
        <v>12</v>
      </c>
      <c r="B93" s="286" t="s">
        <v>211</v>
      </c>
      <c r="C93" s="97"/>
      <c r="D93" s="479"/>
      <c r="E93" s="98"/>
      <c r="F93" s="479"/>
      <c r="G93" s="479"/>
      <c r="H93" s="110"/>
      <c r="I93" s="240">
        <f t="shared" ref="I93:I96" si="49">SUM(K93:U93)+W93</f>
        <v>0</v>
      </c>
      <c r="J93" s="96"/>
      <c r="K93" s="240">
        <f>SUM(K94:K96)</f>
        <v>0</v>
      </c>
      <c r="L93" s="240">
        <f t="shared" ref="L93" si="50">SUM(L94:L96)</f>
        <v>0</v>
      </c>
      <c r="M93" s="240">
        <f t="shared" ref="M93" si="51">SUM(M94:M96)</f>
        <v>0</v>
      </c>
      <c r="N93" s="240">
        <f t="shared" ref="N93" si="52">SUM(N94:N96)</f>
        <v>0</v>
      </c>
      <c r="O93" s="240">
        <f t="shared" ref="O93" si="53">SUM(O94:O96)</f>
        <v>0</v>
      </c>
      <c r="P93" s="240">
        <f t="shared" ref="P93" si="54">SUM(P94:P96)</f>
        <v>0</v>
      </c>
      <c r="Q93" s="240">
        <f t="shared" ref="Q93" si="55">SUM(Q94:Q96)</f>
        <v>0</v>
      </c>
      <c r="R93" s="240">
        <f t="shared" ref="R93" si="56">SUM(R94:R96)</f>
        <v>0</v>
      </c>
      <c r="S93" s="240">
        <f t="shared" ref="S93" si="57">SUM(S94:S96)</f>
        <v>0</v>
      </c>
      <c r="T93" s="240">
        <f t="shared" ref="T93" si="58">SUM(T94:T96)</f>
        <v>0</v>
      </c>
      <c r="U93" s="240">
        <f t="shared" ref="U93" si="59">SUM(U94:U96)</f>
        <v>0</v>
      </c>
      <c r="V93" s="98"/>
      <c r="W93" s="240">
        <f t="shared" ref="W93" si="60">SUM(W94:W96)</f>
        <v>0</v>
      </c>
      <c r="X93" s="98"/>
      <c r="Y93" s="150" t="s">
        <v>175</v>
      </c>
      <c r="Z93" s="139">
        <f>I93-'1 Counterparty'!J329</f>
        <v>0</v>
      </c>
      <c r="AA93" s="139">
        <f t="shared" si="36"/>
        <v>0</v>
      </c>
    </row>
    <row r="94" spans="1:27" ht="17.25" customHeight="1">
      <c r="A94" s="294"/>
      <c r="B94" s="97">
        <v>12.1</v>
      </c>
      <c r="C94" s="97" t="s">
        <v>212</v>
      </c>
      <c r="D94" s="479"/>
      <c r="E94" s="98"/>
      <c r="F94" s="479"/>
      <c r="G94" s="479"/>
      <c r="H94" s="110"/>
      <c r="I94" s="240">
        <f t="shared" si="49"/>
        <v>0</v>
      </c>
      <c r="J94" s="96"/>
      <c r="K94" s="241"/>
      <c r="L94" s="241"/>
      <c r="M94" s="241"/>
      <c r="N94" s="241"/>
      <c r="O94" s="241"/>
      <c r="P94" s="241"/>
      <c r="Q94" s="241"/>
      <c r="R94" s="241"/>
      <c r="S94" s="241"/>
      <c r="T94" s="241"/>
      <c r="U94" s="241"/>
      <c r="V94" s="98"/>
      <c r="W94" s="133"/>
      <c r="X94" s="98"/>
      <c r="Y94" s="150" t="s">
        <v>175</v>
      </c>
      <c r="Z94" s="139">
        <f>I94-'1 Counterparty'!J331</f>
        <v>0</v>
      </c>
      <c r="AA94" s="139">
        <f t="shared" si="36"/>
        <v>0</v>
      </c>
    </row>
    <row r="95" spans="1:27" ht="17.25" customHeight="1">
      <c r="A95" s="294"/>
      <c r="B95" s="97">
        <v>12.2</v>
      </c>
      <c r="C95" s="97" t="s">
        <v>213</v>
      </c>
      <c r="D95" s="479"/>
      <c r="E95" s="98"/>
      <c r="F95" s="479"/>
      <c r="G95" s="479"/>
      <c r="H95" s="110"/>
      <c r="I95" s="240">
        <f t="shared" si="49"/>
        <v>0</v>
      </c>
      <c r="J95" s="96"/>
      <c r="K95" s="241"/>
      <c r="L95" s="241"/>
      <c r="M95" s="241"/>
      <c r="N95" s="241"/>
      <c r="O95" s="241"/>
      <c r="P95" s="241"/>
      <c r="Q95" s="241"/>
      <c r="R95" s="241"/>
      <c r="S95" s="241"/>
      <c r="T95" s="241"/>
      <c r="U95" s="241"/>
      <c r="V95" s="98"/>
      <c r="W95" s="133"/>
      <c r="X95" s="98"/>
      <c r="Y95" s="150" t="s">
        <v>175</v>
      </c>
      <c r="Z95" s="139">
        <f>I95-'1 Counterparty'!J353</f>
        <v>0</v>
      </c>
      <c r="AA95" s="139">
        <f t="shared" si="36"/>
        <v>0</v>
      </c>
    </row>
    <row r="96" spans="1:27" ht="17.25" customHeight="1">
      <c r="A96" s="294"/>
      <c r="B96" s="97">
        <v>12.9</v>
      </c>
      <c r="C96" s="97" t="s">
        <v>214</v>
      </c>
      <c r="D96" s="479"/>
      <c r="E96" s="98"/>
      <c r="F96" s="479"/>
      <c r="G96" s="479"/>
      <c r="H96" s="110"/>
      <c r="I96" s="240">
        <f t="shared" si="49"/>
        <v>0</v>
      </c>
      <c r="J96" s="96"/>
      <c r="K96" s="241"/>
      <c r="L96" s="241"/>
      <c r="M96" s="241"/>
      <c r="N96" s="241"/>
      <c r="O96" s="241"/>
      <c r="P96" s="241"/>
      <c r="Q96" s="241"/>
      <c r="R96" s="241"/>
      <c r="S96" s="241"/>
      <c r="T96" s="241"/>
      <c r="U96" s="241"/>
      <c r="V96" s="98"/>
      <c r="W96" s="133"/>
      <c r="X96" s="98"/>
      <c r="Y96" s="150" t="s">
        <v>175</v>
      </c>
      <c r="Z96" s="139">
        <f>I96-'1 Counterparty'!J375</f>
        <v>0</v>
      </c>
      <c r="AA96" s="139">
        <f t="shared" si="36"/>
        <v>0</v>
      </c>
    </row>
    <row r="97" spans="1:27" ht="17.25" customHeight="1">
      <c r="A97" s="294"/>
      <c r="B97" s="114"/>
      <c r="C97" s="97"/>
      <c r="D97" s="479"/>
      <c r="E97" s="98"/>
      <c r="F97" s="479"/>
      <c r="G97" s="479"/>
      <c r="H97" s="110"/>
      <c r="I97" s="119"/>
      <c r="J97" s="98"/>
      <c r="K97" s="98"/>
      <c r="L97" s="98"/>
      <c r="M97" s="98"/>
      <c r="N97" s="98"/>
      <c r="O97" s="98"/>
      <c r="P97" s="98"/>
      <c r="Q97" s="98"/>
      <c r="R97" s="98"/>
      <c r="S97" s="98"/>
      <c r="T97" s="98"/>
      <c r="U97" s="98"/>
      <c r="V97" s="98"/>
      <c r="W97" s="119"/>
      <c r="X97" s="98"/>
      <c r="Y97" s="228"/>
      <c r="Z97" s="139"/>
      <c r="AA97" s="139"/>
    </row>
    <row r="98" spans="1:27" ht="17.25" customHeight="1">
      <c r="A98" s="294"/>
      <c r="B98" s="97" t="s">
        <v>215</v>
      </c>
      <c r="C98" s="121" t="s">
        <v>216</v>
      </c>
      <c r="D98" s="479"/>
      <c r="E98" s="98"/>
      <c r="F98" s="479"/>
      <c r="G98" s="479"/>
      <c r="H98" s="110"/>
      <c r="I98" s="239">
        <f>'1 Counterparty'!J398</f>
        <v>0</v>
      </c>
      <c r="J98" s="98"/>
      <c r="K98" s="98"/>
      <c r="L98" s="98"/>
      <c r="M98" s="98"/>
      <c r="N98" s="98"/>
      <c r="O98" s="98"/>
      <c r="P98" s="98"/>
      <c r="Q98" s="98"/>
      <c r="R98" s="98"/>
      <c r="S98" s="98"/>
      <c r="T98" s="98"/>
      <c r="U98" s="98"/>
      <c r="V98" s="98"/>
      <c r="W98" s="239">
        <f>I98</f>
        <v>0</v>
      </c>
      <c r="X98" s="98"/>
      <c r="Y98" s="228"/>
      <c r="Z98" s="139"/>
      <c r="AA98" s="139"/>
    </row>
    <row r="99" spans="1:27" ht="17.25" customHeight="1">
      <c r="A99" s="294"/>
      <c r="B99" s="114"/>
      <c r="C99" s="97"/>
      <c r="D99" s="479"/>
      <c r="E99" s="98"/>
      <c r="F99" s="479"/>
      <c r="G99" s="479"/>
      <c r="H99" s="110"/>
      <c r="I99" s="119"/>
      <c r="J99" s="98"/>
      <c r="K99" s="98"/>
      <c r="L99" s="98"/>
      <c r="M99" s="98"/>
      <c r="N99" s="98"/>
      <c r="O99" s="98"/>
      <c r="P99" s="98"/>
      <c r="Q99" s="98"/>
      <c r="R99" s="98"/>
      <c r="S99" s="98"/>
      <c r="T99" s="98"/>
      <c r="U99" s="98"/>
      <c r="V99" s="98"/>
      <c r="W99" s="119"/>
      <c r="X99" s="98"/>
      <c r="Y99" s="228"/>
      <c r="Z99" s="139"/>
      <c r="AA99" s="139"/>
    </row>
    <row r="100" spans="1:27" ht="17.25" customHeight="1">
      <c r="A100" s="294">
        <v>13</v>
      </c>
      <c r="B100" s="286" t="s">
        <v>217</v>
      </c>
      <c r="C100" s="97"/>
      <c r="D100" s="479"/>
      <c r="E100" s="98"/>
      <c r="F100" s="98"/>
      <c r="G100" s="98"/>
      <c r="H100" s="98"/>
      <c r="I100" s="238">
        <f>'1 Counterparty'!J400</f>
        <v>0</v>
      </c>
      <c r="J100" s="96"/>
      <c r="K100" s="98"/>
      <c r="L100" s="98"/>
      <c r="M100" s="98"/>
      <c r="N100" s="98"/>
      <c r="O100" s="98"/>
      <c r="P100" s="98"/>
      <c r="Q100" s="98"/>
      <c r="R100" s="98"/>
      <c r="S100" s="98"/>
      <c r="T100" s="98"/>
      <c r="U100" s="98"/>
      <c r="V100" s="98"/>
      <c r="W100" s="239">
        <f>I100</f>
        <v>0</v>
      </c>
      <c r="X100" s="98"/>
      <c r="Y100" s="150" t="s">
        <v>175</v>
      </c>
      <c r="Z100" s="139">
        <f>I100-'1 Counterparty'!J400</f>
        <v>0</v>
      </c>
      <c r="AA100" s="139">
        <f t="shared" si="36"/>
        <v>0</v>
      </c>
    </row>
    <row r="101" spans="1:27" ht="17.25" customHeight="1">
      <c r="A101" s="294"/>
      <c r="B101" s="114"/>
      <c r="C101" s="97"/>
      <c r="D101" s="479"/>
      <c r="E101" s="98"/>
      <c r="F101" s="98"/>
      <c r="G101" s="98"/>
      <c r="H101" s="98"/>
      <c r="I101" s="119"/>
      <c r="J101" s="98"/>
      <c r="K101" s="98"/>
      <c r="L101" s="98"/>
      <c r="M101" s="98"/>
      <c r="N101" s="98"/>
      <c r="O101" s="98"/>
      <c r="P101" s="98"/>
      <c r="Q101" s="98"/>
      <c r="R101" s="98"/>
      <c r="S101" s="98"/>
      <c r="T101" s="98"/>
      <c r="U101" s="98"/>
      <c r="V101" s="98"/>
      <c r="W101" s="119"/>
      <c r="X101" s="98"/>
      <c r="Y101" s="228"/>
      <c r="Z101" s="139"/>
      <c r="AA101" s="139"/>
    </row>
    <row r="102" spans="1:27" ht="17.25" customHeight="1">
      <c r="A102" s="294">
        <v>14</v>
      </c>
      <c r="B102" s="286" t="s">
        <v>218</v>
      </c>
      <c r="C102" s="97"/>
      <c r="D102" s="479"/>
      <c r="E102" s="98"/>
      <c r="F102" s="479"/>
      <c r="G102" s="479"/>
      <c r="H102" s="110"/>
      <c r="I102" s="240">
        <f t="shared" ref="I102" si="61">SUM(K102:U102)+W102</f>
        <v>0</v>
      </c>
      <c r="J102" s="98"/>
      <c r="K102" s="241"/>
      <c r="L102" s="241"/>
      <c r="M102" s="241"/>
      <c r="N102" s="241"/>
      <c r="O102" s="241"/>
      <c r="P102" s="241"/>
      <c r="Q102" s="241"/>
      <c r="R102" s="241"/>
      <c r="S102" s="241"/>
      <c r="T102" s="241"/>
      <c r="U102" s="241"/>
      <c r="V102" s="98"/>
      <c r="W102" s="133"/>
      <c r="X102" s="98"/>
      <c r="Y102" s="150" t="s">
        <v>175</v>
      </c>
      <c r="Z102" s="139">
        <f>I102-'1 Counterparty'!J422</f>
        <v>0</v>
      </c>
      <c r="AA102" s="139">
        <f t="shared" si="36"/>
        <v>0</v>
      </c>
    </row>
    <row r="103" spans="1:27" ht="17.25" customHeight="1">
      <c r="A103" s="294"/>
      <c r="B103" s="114"/>
      <c r="C103" s="97"/>
      <c r="D103" s="479"/>
      <c r="E103" s="98"/>
      <c r="F103" s="98"/>
      <c r="G103" s="98"/>
      <c r="H103" s="98"/>
      <c r="I103" s="119"/>
      <c r="J103" s="98"/>
      <c r="K103" s="98"/>
      <c r="L103" s="98"/>
      <c r="M103" s="98"/>
      <c r="N103" s="98"/>
      <c r="O103" s="98"/>
      <c r="P103" s="98"/>
      <c r="Q103" s="98"/>
      <c r="R103" s="98"/>
      <c r="S103" s="98"/>
      <c r="T103" s="98"/>
      <c r="U103" s="98"/>
      <c r="V103" s="98"/>
      <c r="W103" s="119"/>
      <c r="X103" s="98"/>
      <c r="Y103" s="228"/>
      <c r="Z103" s="139"/>
      <c r="AA103" s="139"/>
    </row>
    <row r="104" spans="1:27" ht="17.25" customHeight="1">
      <c r="A104" s="294">
        <v>15</v>
      </c>
      <c r="B104" s="286" t="s">
        <v>224</v>
      </c>
      <c r="C104" s="97"/>
      <c r="D104" s="479"/>
      <c r="E104" s="98"/>
      <c r="F104" s="98"/>
      <c r="G104" s="98"/>
      <c r="H104" s="98"/>
      <c r="I104" s="239">
        <f>'1 Counterparty'!J436</f>
        <v>0</v>
      </c>
      <c r="J104" s="98"/>
      <c r="K104" s="98"/>
      <c r="L104" s="98"/>
      <c r="M104" s="98"/>
      <c r="N104" s="98"/>
      <c r="O104" s="98"/>
      <c r="P104" s="98"/>
      <c r="Q104" s="98"/>
      <c r="R104" s="98"/>
      <c r="S104" s="98"/>
      <c r="T104" s="98"/>
      <c r="U104" s="98"/>
      <c r="V104" s="98"/>
      <c r="W104" s="239">
        <f>I104</f>
        <v>0</v>
      </c>
      <c r="X104" s="98"/>
      <c r="Y104" s="150" t="s">
        <v>175</v>
      </c>
      <c r="Z104" s="139">
        <f>I104-'1 Counterparty'!J436</f>
        <v>0</v>
      </c>
      <c r="AA104" s="139">
        <f t="shared" si="36"/>
        <v>0</v>
      </c>
    </row>
    <row r="105" spans="1:27" ht="17.25" customHeight="1">
      <c r="A105" s="294"/>
      <c r="B105" s="114"/>
      <c r="C105" s="97"/>
      <c r="D105" s="479"/>
      <c r="E105" s="98"/>
      <c r="F105" s="98"/>
      <c r="G105" s="98"/>
      <c r="H105" s="98"/>
      <c r="I105" s="119"/>
      <c r="J105" s="98"/>
      <c r="K105" s="98"/>
      <c r="L105" s="98"/>
      <c r="M105" s="98"/>
      <c r="N105" s="98"/>
      <c r="O105" s="98"/>
      <c r="P105" s="98"/>
      <c r="Q105" s="98"/>
      <c r="R105" s="98"/>
      <c r="S105" s="98"/>
      <c r="T105" s="98"/>
      <c r="U105" s="98"/>
      <c r="V105" s="98"/>
      <c r="W105" s="119"/>
      <c r="X105" s="98"/>
      <c r="Y105" s="228"/>
      <c r="Z105" s="139"/>
      <c r="AA105" s="139"/>
    </row>
    <row r="106" spans="1:27" ht="17.25" customHeight="1">
      <c r="A106" s="294">
        <v>16</v>
      </c>
      <c r="B106" s="286" t="s">
        <v>230</v>
      </c>
      <c r="C106" s="479"/>
      <c r="D106" s="479"/>
      <c r="E106" s="98"/>
      <c r="F106" s="98"/>
      <c r="G106" s="98"/>
      <c r="H106" s="98"/>
      <c r="I106" s="240">
        <f>I64+I84+I86+I91+I93+I98+I100+I102+I104</f>
        <v>0</v>
      </c>
      <c r="J106" s="96"/>
      <c r="K106" s="240">
        <f t="shared" ref="K106:U106" si="62">K64+K86+K93+K102</f>
        <v>0</v>
      </c>
      <c r="L106" s="240">
        <f t="shared" si="62"/>
        <v>0</v>
      </c>
      <c r="M106" s="240">
        <f t="shared" si="62"/>
        <v>0</v>
      </c>
      <c r="N106" s="240">
        <f t="shared" si="62"/>
        <v>0</v>
      </c>
      <c r="O106" s="240">
        <f t="shared" si="62"/>
        <v>0</v>
      </c>
      <c r="P106" s="240">
        <f t="shared" si="62"/>
        <v>0</v>
      </c>
      <c r="Q106" s="240">
        <f t="shared" si="62"/>
        <v>0</v>
      </c>
      <c r="R106" s="240">
        <f t="shared" si="62"/>
        <v>0</v>
      </c>
      <c r="S106" s="240">
        <f t="shared" si="62"/>
        <v>0</v>
      </c>
      <c r="T106" s="240">
        <f t="shared" si="62"/>
        <v>0</v>
      </c>
      <c r="U106" s="240">
        <f t="shared" si="62"/>
        <v>0</v>
      </c>
      <c r="V106" s="98"/>
      <c r="W106" s="240">
        <f>W64+W84+W86+W91+W93+W98+W100+W102+W104</f>
        <v>0</v>
      </c>
      <c r="X106" s="98"/>
      <c r="Y106" s="150" t="s">
        <v>175</v>
      </c>
      <c r="Z106" s="139">
        <f>I106-'1 Counterparty'!J452</f>
        <v>0</v>
      </c>
      <c r="AA106" s="139">
        <f t="shared" si="36"/>
        <v>0</v>
      </c>
    </row>
    <row r="107" spans="1:27" ht="17.25" customHeight="1">
      <c r="A107" s="294"/>
      <c r="B107" s="97"/>
      <c r="C107" s="121"/>
      <c r="D107" s="479"/>
      <c r="E107" s="98"/>
      <c r="F107" s="479"/>
      <c r="G107" s="479"/>
      <c r="H107" s="110"/>
      <c r="I107" s="98"/>
      <c r="J107" s="98"/>
      <c r="K107" s="98"/>
      <c r="L107" s="98"/>
      <c r="M107" s="98"/>
      <c r="N107" s="98"/>
      <c r="O107" s="98"/>
      <c r="P107" s="98"/>
      <c r="Q107" s="98"/>
      <c r="R107" s="98"/>
      <c r="S107" s="98"/>
      <c r="T107" s="98"/>
      <c r="U107" s="98"/>
      <c r="V107" s="98"/>
      <c r="W107" s="98"/>
      <c r="X107" s="98"/>
      <c r="Y107" s="150" t="s">
        <v>168</v>
      </c>
      <c r="Z107" s="139">
        <f>COUNTIF(Z15:Z106,"&gt;0.2")+COUNTIF(Z15:Z106,"&lt;-0.2")</f>
        <v>0</v>
      </c>
      <c r="AA107" s="139">
        <f t="shared" si="36"/>
        <v>0</v>
      </c>
    </row>
  </sheetData>
  <mergeCells count="9">
    <mergeCell ref="B10:W10"/>
    <mergeCell ref="B59:W59"/>
    <mergeCell ref="N2:S2"/>
    <mergeCell ref="B4:K4"/>
    <mergeCell ref="M8:U8"/>
    <mergeCell ref="H8:K8"/>
    <mergeCell ref="M4:V4"/>
    <mergeCell ref="B2:K2"/>
    <mergeCell ref="B6:K6"/>
  </mergeCells>
  <conditionalFormatting sqref="N2">
    <cfRule type="containsText" dxfId="5" priority="11" operator="containsText" text="Check validation errors below">
      <formula>NOT(ISERROR(SEARCH("Check validation errors below",N2)))</formula>
    </cfRule>
  </conditionalFormatting>
  <conditionalFormatting sqref="Z1:Z1048576">
    <cfRule type="cellIs" dxfId="4" priority="1" operator="lessThan">
      <formula>0</formula>
    </cfRule>
    <cfRule type="cellIs" dxfId="3" priority="2" operator="greaterThan">
      <formula>0</formula>
    </cfRule>
  </conditionalFormatting>
  <pageMargins left="0.70866141732283461" right="0.31496062992125984" top="0.3543307086614173" bottom="0.3543307086614173" header="0.31496062992125984" footer="0.31496062992125984"/>
  <pageSetup paperSize="8" scale="38" orientation="landscape" r:id="rId1"/>
  <headerFooter>
    <oddHeader>&amp;C&amp;"Calibri"&amp;10&amp;K000000 IN CONFIDENCE&amp;1#_x000D_</oddHeader>
    <oddFooter>&amp;LBank-Balance-Sheet-template V1.6 - rebranded 2023
Ref #20685771 1.0&amp;C_x000D_&amp;1#&amp;"Calibri"&amp;10&amp;K000000 IN CONFIDENCE</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rgb="FFFFCB1B"/>
  </sheetPr>
  <dimension ref="A1:I225"/>
  <sheetViews>
    <sheetView view="pageBreakPreview" zoomScale="70" zoomScaleNormal="100" zoomScaleSheetLayoutView="70" workbookViewId="0">
      <selection activeCell="B4" sqref="B4:H5"/>
    </sheetView>
  </sheetViews>
  <sheetFormatPr defaultRowHeight="12.75"/>
  <cols>
    <col min="1" max="1" width="6.7109375" customWidth="1"/>
    <col min="2" max="2" width="10.85546875" customWidth="1"/>
    <col min="3" max="3" width="83.28515625" customWidth="1"/>
    <col min="4" max="4" width="11" customWidth="1"/>
    <col min="5" max="5" width="12" style="2" customWidth="1"/>
  </cols>
  <sheetData>
    <row r="1" spans="1:9" ht="5.25" customHeight="1">
      <c r="A1" s="246"/>
      <c r="B1" s="636"/>
      <c r="C1" s="636"/>
      <c r="D1" s="636"/>
      <c r="E1" s="636"/>
      <c r="F1" s="636"/>
      <c r="G1" s="636"/>
      <c r="H1" s="636"/>
      <c r="I1" s="636"/>
    </row>
    <row r="2" spans="1:9" ht="40.5">
      <c r="A2" s="247"/>
      <c r="B2" s="640" t="s">
        <v>518</v>
      </c>
      <c r="C2" s="640"/>
      <c r="D2" s="640"/>
      <c r="E2" s="640"/>
      <c r="F2" s="640"/>
      <c r="G2" s="640"/>
      <c r="H2" s="640"/>
      <c r="I2" s="640"/>
    </row>
    <row r="3" spans="1:9" ht="7.5" customHeight="1">
      <c r="A3" s="248"/>
      <c r="B3" s="247"/>
      <c r="C3" s="247"/>
      <c r="D3" s="249"/>
      <c r="E3" s="250"/>
      <c r="F3" s="249"/>
      <c r="G3" s="249"/>
      <c r="H3" s="249"/>
      <c r="I3" s="249"/>
    </row>
    <row r="4" spans="1:9" ht="16.5">
      <c r="A4" s="248"/>
      <c r="B4" s="637" t="s">
        <v>560</v>
      </c>
      <c r="C4" s="637"/>
      <c r="D4" s="637"/>
      <c r="E4" s="637"/>
      <c r="F4" s="637"/>
      <c r="G4" s="637"/>
      <c r="H4" s="637"/>
      <c r="I4" s="251"/>
    </row>
    <row r="5" spans="1:9" ht="50.1" customHeight="1">
      <c r="A5" s="248"/>
      <c r="B5" s="637"/>
      <c r="C5" s="637"/>
      <c r="D5" s="637"/>
      <c r="E5" s="637"/>
      <c r="F5" s="637"/>
      <c r="G5" s="637"/>
      <c r="H5" s="637"/>
      <c r="I5" s="251"/>
    </row>
    <row r="6" spans="1:9" ht="16.5">
      <c r="A6" s="248"/>
      <c r="B6" s="251"/>
      <c r="C6" s="247"/>
      <c r="D6" s="251"/>
      <c r="E6" s="252"/>
      <c r="F6" s="251"/>
      <c r="G6" s="251"/>
      <c r="H6" s="251"/>
      <c r="I6" s="251"/>
    </row>
    <row r="7" spans="1:9" ht="45" customHeight="1">
      <c r="A7" s="248"/>
      <c r="B7" s="253"/>
      <c r="C7" s="254"/>
      <c r="D7" s="308" t="s">
        <v>175</v>
      </c>
      <c r="E7" s="638" t="str">
        <f>IF(D224&gt;0,"Check Validation errors below"," ")</f>
        <v xml:space="preserve"> </v>
      </c>
      <c r="F7" s="639"/>
      <c r="G7" s="639"/>
      <c r="H7" s="639"/>
      <c r="I7" s="639"/>
    </row>
    <row r="8" spans="1:9" ht="21" customHeight="1">
      <c r="A8" s="248"/>
      <c r="B8" s="324" t="s">
        <v>519</v>
      </c>
      <c r="C8" s="325"/>
      <c r="D8" s="317">
        <f>Summary!Q18</f>
        <v>0</v>
      </c>
      <c r="E8" s="255" t="str">
        <f>IF((OR(D8&gt;0.2, D8&lt;-0.2)),"Validation error","")</f>
        <v/>
      </c>
      <c r="F8" s="256"/>
      <c r="G8" s="256"/>
      <c r="H8" s="256"/>
      <c r="I8" s="256"/>
    </row>
    <row r="9" spans="1:9" ht="20.25">
      <c r="A9" s="248"/>
      <c r="B9" s="312" t="s">
        <v>520</v>
      </c>
      <c r="C9" s="313"/>
      <c r="D9" s="311"/>
      <c r="E9" s="255"/>
      <c r="F9" s="256"/>
      <c r="G9" s="256"/>
      <c r="H9" s="256"/>
      <c r="I9" s="256"/>
    </row>
    <row r="10" spans="1:9" ht="16.5">
      <c r="A10" s="248"/>
      <c r="B10" s="322" t="s">
        <v>521</v>
      </c>
      <c r="C10" s="192"/>
      <c r="D10" s="259">
        <f>'1 Counterparty'!Q16</f>
        <v>0</v>
      </c>
      <c r="E10" s="255" t="str">
        <f t="shared" ref="E10:E54" si="0">IF((OR(D10&gt;0.2, D10&lt;-0.2)),"Validation error","")</f>
        <v/>
      </c>
      <c r="F10" s="256"/>
      <c r="G10" s="256"/>
      <c r="H10" s="256"/>
      <c r="I10" s="256"/>
    </row>
    <row r="11" spans="1:9" ht="16.5">
      <c r="A11" s="248"/>
      <c r="B11" s="322" t="s">
        <v>522</v>
      </c>
      <c r="C11" s="192"/>
      <c r="D11" s="259">
        <f>'1 Counterparty'!Q18</f>
        <v>0</v>
      </c>
      <c r="E11" s="255" t="str">
        <f t="shared" si="0"/>
        <v/>
      </c>
      <c r="F11" s="256"/>
      <c r="G11" s="256"/>
      <c r="H11" s="256"/>
      <c r="I11" s="256"/>
    </row>
    <row r="12" spans="1:9" ht="16.5">
      <c r="A12" s="248"/>
      <c r="B12" s="316">
        <v>2.1</v>
      </c>
      <c r="C12" s="192" t="s">
        <v>343</v>
      </c>
      <c r="D12" s="259">
        <f>'1 Counterparty'!Q20</f>
        <v>0</v>
      </c>
      <c r="E12" s="255" t="str">
        <f t="shared" si="0"/>
        <v/>
      </c>
      <c r="F12" s="256"/>
      <c r="G12" s="256"/>
      <c r="H12" s="256"/>
      <c r="I12" s="256"/>
    </row>
    <row r="13" spans="1:9" ht="16.5">
      <c r="A13" s="248"/>
      <c r="B13" s="316">
        <v>2.9</v>
      </c>
      <c r="C13" s="192" t="s">
        <v>176</v>
      </c>
      <c r="D13" s="259">
        <f>'1 Counterparty'!Q31</f>
        <v>0</v>
      </c>
      <c r="E13" s="255" t="str">
        <f t="shared" si="0"/>
        <v/>
      </c>
      <c r="F13" s="256"/>
      <c r="G13" s="256"/>
      <c r="H13" s="256"/>
      <c r="I13" s="256"/>
    </row>
    <row r="14" spans="1:9" ht="16.5">
      <c r="A14" s="248"/>
      <c r="B14" s="322" t="s">
        <v>523</v>
      </c>
      <c r="C14" s="192"/>
      <c r="D14" s="259">
        <f>'1 Counterparty'!Q42</f>
        <v>0</v>
      </c>
      <c r="E14" s="255" t="str">
        <f t="shared" si="0"/>
        <v/>
      </c>
      <c r="F14" s="256"/>
      <c r="G14" s="256"/>
      <c r="H14" s="256"/>
      <c r="I14" s="256"/>
    </row>
    <row r="15" spans="1:9" ht="16.5">
      <c r="A15" s="248"/>
      <c r="B15" s="316">
        <v>3.1</v>
      </c>
      <c r="C15" s="192" t="s">
        <v>178</v>
      </c>
      <c r="D15" s="259">
        <f>'1 Counterparty'!Q44</f>
        <v>0</v>
      </c>
      <c r="E15" s="255" t="str">
        <f t="shared" si="0"/>
        <v/>
      </c>
      <c r="F15" s="256"/>
      <c r="G15" s="256"/>
      <c r="H15" s="256"/>
      <c r="I15" s="256"/>
    </row>
    <row r="16" spans="1:9" ht="16.5">
      <c r="A16" s="248"/>
      <c r="B16" s="316">
        <v>3.2</v>
      </c>
      <c r="C16" s="192" t="s">
        <v>179</v>
      </c>
      <c r="D16" s="259">
        <f>'1 Counterparty'!Q66</f>
        <v>0</v>
      </c>
      <c r="E16" s="255" t="str">
        <f t="shared" si="0"/>
        <v/>
      </c>
      <c r="F16" s="256"/>
      <c r="G16" s="256"/>
      <c r="H16" s="256"/>
      <c r="I16" s="256"/>
    </row>
    <row r="17" spans="1:9" ht="16.5">
      <c r="A17" s="248"/>
      <c r="B17" s="316">
        <v>3.9</v>
      </c>
      <c r="C17" s="192" t="s">
        <v>180</v>
      </c>
      <c r="D17" s="259">
        <f>'1 Counterparty'!Q88</f>
        <v>0</v>
      </c>
      <c r="E17" s="255" t="str">
        <f t="shared" si="0"/>
        <v/>
      </c>
      <c r="F17" s="256"/>
      <c r="G17" s="256"/>
      <c r="H17" s="256"/>
      <c r="I17" s="256"/>
    </row>
    <row r="18" spans="1:9" ht="16.5">
      <c r="A18" s="248"/>
      <c r="B18" s="322" t="s">
        <v>524</v>
      </c>
      <c r="C18" s="192"/>
      <c r="D18" s="259">
        <f>'1 Counterparty'!Q112</f>
        <v>0</v>
      </c>
      <c r="E18" s="255" t="str">
        <f t="shared" si="0"/>
        <v/>
      </c>
      <c r="F18" s="256"/>
      <c r="G18" s="256"/>
      <c r="H18" s="256"/>
      <c r="I18" s="256"/>
    </row>
    <row r="19" spans="1:9" ht="16.5">
      <c r="A19" s="248"/>
      <c r="B19" s="322" t="s">
        <v>525</v>
      </c>
      <c r="C19" s="192"/>
      <c r="D19" s="259">
        <f>'1 Counterparty'!Q141</f>
        <v>0</v>
      </c>
      <c r="E19" s="255" t="str">
        <f t="shared" si="0"/>
        <v/>
      </c>
      <c r="F19" s="256"/>
      <c r="G19" s="256"/>
      <c r="H19" s="256"/>
      <c r="I19" s="256"/>
    </row>
    <row r="20" spans="1:9" ht="16.5">
      <c r="A20" s="248"/>
      <c r="B20" s="322" t="s">
        <v>526</v>
      </c>
      <c r="C20" s="192"/>
      <c r="D20" s="259">
        <f>'1 Counterparty'!Q163</f>
        <v>0</v>
      </c>
      <c r="E20" s="255" t="str">
        <f t="shared" si="0"/>
        <v/>
      </c>
      <c r="F20" s="256"/>
      <c r="G20" s="256"/>
      <c r="H20" s="256"/>
      <c r="I20" s="256"/>
    </row>
    <row r="21" spans="1:9" ht="16.5">
      <c r="A21" s="248"/>
      <c r="B21" s="316">
        <v>6.1</v>
      </c>
      <c r="C21" s="192" t="s">
        <v>527</v>
      </c>
      <c r="D21" s="259">
        <f>'1 Counterparty'!Q165</f>
        <v>0</v>
      </c>
      <c r="E21" s="255" t="str">
        <f t="shared" si="0"/>
        <v/>
      </c>
      <c r="F21" s="256"/>
      <c r="G21" s="256"/>
      <c r="H21" s="256"/>
      <c r="I21" s="256"/>
    </row>
    <row r="22" spans="1:9" ht="16.5">
      <c r="A22" s="248"/>
      <c r="B22" s="316">
        <v>6.2</v>
      </c>
      <c r="C22" s="192" t="s">
        <v>528</v>
      </c>
      <c r="D22" s="259">
        <f>'1 Counterparty'!Q173</f>
        <v>0</v>
      </c>
      <c r="E22" s="255" t="str">
        <f t="shared" si="0"/>
        <v/>
      </c>
      <c r="F22" s="256"/>
      <c r="G22" s="256"/>
      <c r="H22" s="256"/>
      <c r="I22" s="256"/>
    </row>
    <row r="23" spans="1:9" ht="16.5">
      <c r="A23" s="248"/>
      <c r="B23" s="316">
        <v>6.9</v>
      </c>
      <c r="C23" s="192" t="s">
        <v>192</v>
      </c>
      <c r="D23" s="259">
        <f>'1 Counterparty'!Q178</f>
        <v>0</v>
      </c>
      <c r="E23" s="255" t="str">
        <f t="shared" si="0"/>
        <v/>
      </c>
      <c r="F23" s="256"/>
      <c r="G23" s="256"/>
      <c r="H23" s="256"/>
      <c r="I23" s="256"/>
    </row>
    <row r="24" spans="1:9" ht="16.5">
      <c r="A24" s="248"/>
      <c r="B24" s="322" t="s">
        <v>529</v>
      </c>
      <c r="C24" s="192"/>
      <c r="D24" s="259">
        <f>'1 Counterparty'!Q180</f>
        <v>0</v>
      </c>
      <c r="E24" s="255" t="str">
        <f t="shared" si="0"/>
        <v/>
      </c>
      <c r="F24" s="256"/>
      <c r="G24" s="256"/>
      <c r="H24" s="256"/>
      <c r="I24" s="256"/>
    </row>
    <row r="25" spans="1:9" ht="16.5">
      <c r="A25" s="248"/>
      <c r="B25" s="322" t="s">
        <v>530</v>
      </c>
      <c r="C25" s="192"/>
      <c r="D25" s="259">
        <f>'1 Counterparty'!Q202</f>
        <v>0</v>
      </c>
      <c r="E25" s="255" t="str">
        <f t="shared" si="0"/>
        <v/>
      </c>
      <c r="F25" s="256"/>
      <c r="G25" s="256"/>
      <c r="H25" s="256"/>
      <c r="I25" s="256"/>
    </row>
    <row r="26" spans="1:9" ht="16.5">
      <c r="A26" s="248"/>
      <c r="B26" s="316">
        <v>8.1</v>
      </c>
      <c r="C26" s="192" t="s">
        <v>195</v>
      </c>
      <c r="D26" s="259">
        <f>'1 Counterparty'!Q204</f>
        <v>0</v>
      </c>
      <c r="E26" s="255" t="str">
        <f t="shared" si="0"/>
        <v/>
      </c>
      <c r="F26" s="256"/>
      <c r="G26" s="256"/>
      <c r="H26" s="256"/>
      <c r="I26" s="256"/>
    </row>
    <row r="27" spans="1:9" ht="16.5">
      <c r="A27" s="248"/>
      <c r="B27" s="316">
        <v>8.1999999999999993</v>
      </c>
      <c r="C27" s="192" t="s">
        <v>196</v>
      </c>
      <c r="D27" s="259">
        <f>'1 Counterparty'!Q206</f>
        <v>0</v>
      </c>
      <c r="E27" s="255" t="str">
        <f t="shared" si="0"/>
        <v/>
      </c>
      <c r="F27" s="256"/>
      <c r="G27" s="256"/>
      <c r="H27" s="256"/>
      <c r="I27" s="256"/>
    </row>
    <row r="28" spans="1:9" ht="16.5">
      <c r="A28" s="248"/>
      <c r="B28" s="322" t="s">
        <v>531</v>
      </c>
      <c r="C28" s="192"/>
      <c r="D28" s="259">
        <f>'1 Counterparty'!Q217</f>
        <v>0</v>
      </c>
      <c r="E28" s="255" t="str">
        <f t="shared" si="0"/>
        <v/>
      </c>
      <c r="F28" s="256"/>
      <c r="G28" s="256"/>
      <c r="H28" s="256"/>
      <c r="I28" s="256"/>
    </row>
    <row r="29" spans="1:9" ht="16.5">
      <c r="A29" s="248"/>
      <c r="B29" s="322" t="s">
        <v>532</v>
      </c>
      <c r="C29" s="192"/>
      <c r="D29" s="259">
        <f>'1 Counterparty'!Q222</f>
        <v>0</v>
      </c>
      <c r="E29" s="255" t="str">
        <f t="shared" si="0"/>
        <v/>
      </c>
      <c r="F29" s="256"/>
      <c r="G29" s="256"/>
      <c r="H29" s="256"/>
      <c r="I29" s="256"/>
    </row>
    <row r="30" spans="1:9" ht="16.5">
      <c r="A30" s="248"/>
      <c r="B30" s="316">
        <v>10.1</v>
      </c>
      <c r="C30" s="192" t="s">
        <v>200</v>
      </c>
      <c r="D30" s="259">
        <f>'1 Counterparty'!Q224</f>
        <v>0</v>
      </c>
      <c r="E30" s="255" t="str">
        <f t="shared" si="0"/>
        <v/>
      </c>
      <c r="F30" s="256"/>
      <c r="G30" s="256"/>
      <c r="H30" s="256"/>
      <c r="I30" s="256"/>
    </row>
    <row r="31" spans="1:9" ht="16.5">
      <c r="A31" s="248"/>
      <c r="B31" s="316">
        <v>10.199999999999999</v>
      </c>
      <c r="C31" s="192" t="s">
        <v>201</v>
      </c>
      <c r="D31" s="259">
        <f>'1 Counterparty'!Q251</f>
        <v>0</v>
      </c>
      <c r="E31" s="255" t="str">
        <f t="shared" si="0"/>
        <v/>
      </c>
      <c r="F31" s="256"/>
      <c r="G31" s="256"/>
      <c r="H31" s="256"/>
      <c r="I31" s="256"/>
    </row>
    <row r="32" spans="1:9" ht="16.5">
      <c r="A32" s="248"/>
      <c r="B32" s="316">
        <v>10.9</v>
      </c>
      <c r="C32" s="192" t="s">
        <v>202</v>
      </c>
      <c r="D32" s="259">
        <f>'1 Counterparty'!Q278</f>
        <v>0</v>
      </c>
      <c r="E32" s="255" t="str">
        <f t="shared" si="0"/>
        <v/>
      </c>
      <c r="F32" s="256"/>
      <c r="G32" s="256"/>
      <c r="H32" s="256"/>
      <c r="I32" s="256"/>
    </row>
    <row r="33" spans="1:9" ht="16.5">
      <c r="A33" s="248"/>
      <c r="B33" s="322" t="s">
        <v>533</v>
      </c>
      <c r="C33" s="192"/>
      <c r="D33" s="259">
        <f>'1 Counterparty'!Q307</f>
        <v>0</v>
      </c>
      <c r="E33" s="255" t="str">
        <f t="shared" si="0"/>
        <v/>
      </c>
      <c r="F33" s="256"/>
      <c r="G33" s="256"/>
      <c r="H33" s="256"/>
      <c r="I33" s="256"/>
    </row>
    <row r="34" spans="1:9" ht="16.5">
      <c r="A34" s="248"/>
      <c r="B34" s="316">
        <v>11.1</v>
      </c>
      <c r="C34" s="192" t="s">
        <v>206</v>
      </c>
      <c r="D34" s="259">
        <f>'1 Counterparty'!Q309</f>
        <v>0</v>
      </c>
      <c r="E34" s="255" t="str">
        <f t="shared" si="0"/>
        <v/>
      </c>
      <c r="F34" s="256"/>
      <c r="G34" s="256"/>
      <c r="H34" s="256"/>
      <c r="I34" s="256"/>
    </row>
    <row r="35" spans="1:9" ht="16.5">
      <c r="A35" s="248"/>
      <c r="B35" s="316">
        <v>11.2</v>
      </c>
      <c r="C35" s="192" t="s">
        <v>207</v>
      </c>
      <c r="D35" s="259">
        <f>'1 Counterparty'!Q315</f>
        <v>0</v>
      </c>
      <c r="E35" s="255" t="str">
        <f t="shared" si="0"/>
        <v/>
      </c>
      <c r="F35" s="256"/>
      <c r="G35" s="256"/>
      <c r="H35" s="256"/>
      <c r="I35" s="256"/>
    </row>
    <row r="36" spans="1:9" ht="16.5">
      <c r="A36" s="248"/>
      <c r="B36" s="316">
        <v>11.9</v>
      </c>
      <c r="C36" s="192" t="s">
        <v>208</v>
      </c>
      <c r="D36" s="259">
        <f>'1 Counterparty'!Q321</f>
        <v>0</v>
      </c>
      <c r="E36" s="255" t="str">
        <f t="shared" si="0"/>
        <v/>
      </c>
      <c r="F36" s="256"/>
      <c r="G36" s="256"/>
      <c r="H36" s="256"/>
      <c r="I36" s="256"/>
    </row>
    <row r="37" spans="1:9" ht="16.5">
      <c r="A37" s="248"/>
      <c r="B37" s="322" t="s">
        <v>534</v>
      </c>
      <c r="C37" s="192"/>
      <c r="D37" s="259">
        <f>'1 Counterparty'!Q329</f>
        <v>0</v>
      </c>
      <c r="E37" s="255" t="str">
        <f t="shared" si="0"/>
        <v/>
      </c>
      <c r="F37" s="256"/>
      <c r="G37" s="256"/>
      <c r="H37" s="256"/>
      <c r="I37" s="256"/>
    </row>
    <row r="38" spans="1:9" ht="16.5">
      <c r="A38" s="248"/>
      <c r="B38" s="316">
        <v>12.1</v>
      </c>
      <c r="C38" s="192" t="s">
        <v>315</v>
      </c>
      <c r="D38" s="259">
        <f>'1 Counterparty'!Q331</f>
        <v>0</v>
      </c>
      <c r="E38" s="255" t="str">
        <f t="shared" si="0"/>
        <v/>
      </c>
      <c r="F38" s="256"/>
      <c r="G38" s="256"/>
      <c r="H38" s="256"/>
      <c r="I38" s="256"/>
    </row>
    <row r="39" spans="1:9" ht="16.5">
      <c r="A39" s="248"/>
      <c r="B39" s="316">
        <v>12.2</v>
      </c>
      <c r="C39" s="192" t="s">
        <v>213</v>
      </c>
      <c r="D39" s="259">
        <f>'1 Counterparty'!Q353</f>
        <v>0</v>
      </c>
      <c r="E39" s="255" t="str">
        <f t="shared" si="0"/>
        <v/>
      </c>
      <c r="F39" s="256"/>
      <c r="G39" s="256"/>
      <c r="H39" s="256"/>
      <c r="I39" s="256"/>
    </row>
    <row r="40" spans="1:9" ht="16.5">
      <c r="A40" s="248"/>
      <c r="B40" s="316">
        <v>12.9</v>
      </c>
      <c r="C40" s="192" t="s">
        <v>214</v>
      </c>
      <c r="D40" s="259">
        <f>'1 Counterparty'!Q375</f>
        <v>0</v>
      </c>
      <c r="E40" s="255" t="str">
        <f t="shared" si="0"/>
        <v/>
      </c>
      <c r="F40" s="256"/>
      <c r="G40" s="256"/>
      <c r="H40" s="256"/>
      <c r="I40" s="256"/>
    </row>
    <row r="41" spans="1:9" ht="16.5">
      <c r="A41" s="248"/>
      <c r="B41" s="322" t="s">
        <v>535</v>
      </c>
      <c r="C41" s="192"/>
      <c r="D41" s="259">
        <f>'1 Counterparty'!Q400</f>
        <v>0</v>
      </c>
      <c r="E41" s="255" t="str">
        <f t="shared" si="0"/>
        <v/>
      </c>
      <c r="F41" s="256"/>
      <c r="G41" s="256"/>
      <c r="H41" s="256"/>
      <c r="I41" s="256"/>
    </row>
    <row r="42" spans="1:9" ht="16.5">
      <c r="A42" s="248"/>
      <c r="B42" s="322" t="s">
        <v>536</v>
      </c>
      <c r="C42" s="192"/>
      <c r="D42" s="259">
        <f>'1 Counterparty'!Q422</f>
        <v>0</v>
      </c>
      <c r="E42" s="255" t="str">
        <f t="shared" si="0"/>
        <v/>
      </c>
      <c r="F42" s="256"/>
      <c r="G42" s="256"/>
      <c r="H42" s="256"/>
      <c r="I42" s="256"/>
    </row>
    <row r="43" spans="1:9" ht="16.5">
      <c r="A43" s="248"/>
      <c r="B43" s="316">
        <v>14.1</v>
      </c>
      <c r="C43" s="192" t="s">
        <v>219</v>
      </c>
      <c r="D43" s="259">
        <f>'1 Counterparty'!Q424</f>
        <v>0</v>
      </c>
      <c r="E43" s="255" t="str">
        <f t="shared" si="0"/>
        <v/>
      </c>
      <c r="F43" s="256"/>
      <c r="G43" s="256"/>
      <c r="H43" s="256"/>
      <c r="I43" s="256"/>
    </row>
    <row r="44" spans="1:9" ht="16.5">
      <c r="A44" s="248"/>
      <c r="B44" s="316">
        <v>14.2</v>
      </c>
      <c r="C44" s="192" t="s">
        <v>220</v>
      </c>
      <c r="D44" s="259">
        <f>'1 Counterparty'!Q426</f>
        <v>0</v>
      </c>
      <c r="E44" s="255" t="str">
        <f t="shared" si="0"/>
        <v/>
      </c>
      <c r="F44" s="256"/>
      <c r="G44" s="256"/>
      <c r="H44" s="256"/>
      <c r="I44" s="256"/>
    </row>
    <row r="45" spans="1:9" ht="16.5">
      <c r="A45" s="248"/>
      <c r="B45" s="316">
        <v>14.3</v>
      </c>
      <c r="C45" s="192" t="s">
        <v>221</v>
      </c>
      <c r="D45" s="259">
        <f>'1 Counterparty'!Q430</f>
        <v>0</v>
      </c>
      <c r="E45" s="255" t="str">
        <f t="shared" si="0"/>
        <v/>
      </c>
      <c r="F45" s="256"/>
      <c r="G45" s="256"/>
      <c r="H45" s="256"/>
      <c r="I45" s="256"/>
    </row>
    <row r="46" spans="1:9" ht="16.5">
      <c r="A46" s="248"/>
      <c r="B46" s="316">
        <v>14.4</v>
      </c>
      <c r="C46" s="192" t="s">
        <v>537</v>
      </c>
      <c r="D46" s="259">
        <f>'1 Counterparty'!Q432</f>
        <v>0</v>
      </c>
      <c r="E46" s="255" t="str">
        <f t="shared" si="0"/>
        <v/>
      </c>
      <c r="F46" s="256"/>
      <c r="G46" s="256"/>
      <c r="H46" s="256"/>
      <c r="I46" s="256"/>
    </row>
    <row r="47" spans="1:9" ht="16.5">
      <c r="A47" s="248"/>
      <c r="B47" s="316">
        <v>14.9</v>
      </c>
      <c r="C47" s="192" t="s">
        <v>218</v>
      </c>
      <c r="D47" s="259">
        <f>'1 Counterparty'!Q434</f>
        <v>0</v>
      </c>
      <c r="E47" s="255" t="str">
        <f t="shared" si="0"/>
        <v/>
      </c>
      <c r="F47" s="256"/>
      <c r="G47" s="256"/>
      <c r="H47" s="256"/>
      <c r="I47" s="256"/>
    </row>
    <row r="48" spans="1:9" ht="16.5">
      <c r="A48" s="248"/>
      <c r="B48" s="322" t="s">
        <v>224</v>
      </c>
      <c r="C48" s="192"/>
      <c r="D48" s="259">
        <f>'1 Counterparty'!Q436</f>
        <v>0</v>
      </c>
      <c r="E48" s="255" t="str">
        <f t="shared" si="0"/>
        <v/>
      </c>
      <c r="F48" s="256"/>
      <c r="G48" s="256"/>
      <c r="H48" s="256"/>
      <c r="I48" s="256"/>
    </row>
    <row r="49" spans="1:9" ht="16.5">
      <c r="A49" s="248"/>
      <c r="B49" s="316">
        <v>15.1</v>
      </c>
      <c r="C49" s="192" t="s">
        <v>225</v>
      </c>
      <c r="D49" s="259">
        <f>'1 Counterparty'!Q438</f>
        <v>0</v>
      </c>
      <c r="E49" s="255" t="str">
        <f t="shared" si="0"/>
        <v/>
      </c>
      <c r="F49" s="256"/>
      <c r="G49" s="256"/>
      <c r="H49" s="256"/>
      <c r="I49" s="256"/>
    </row>
    <row r="50" spans="1:9" ht="16.5">
      <c r="A50" s="248"/>
      <c r="B50" s="316">
        <v>15.2</v>
      </c>
      <c r="C50" s="192" t="s">
        <v>226</v>
      </c>
      <c r="D50" s="259">
        <f>'1 Counterparty'!Q442</f>
        <v>0</v>
      </c>
      <c r="E50" s="255" t="str">
        <f t="shared" si="0"/>
        <v/>
      </c>
      <c r="F50" s="256"/>
      <c r="G50" s="256"/>
      <c r="H50" s="256"/>
      <c r="I50" s="256"/>
    </row>
    <row r="51" spans="1:9" ht="16.5">
      <c r="A51" s="248"/>
      <c r="B51" s="316">
        <v>15.3</v>
      </c>
      <c r="C51" s="192" t="s">
        <v>227</v>
      </c>
      <c r="D51" s="259">
        <f>'1 Counterparty'!Q446</f>
        <v>0</v>
      </c>
      <c r="E51" s="255" t="str">
        <f t="shared" si="0"/>
        <v/>
      </c>
      <c r="F51" s="256"/>
      <c r="G51" s="256"/>
      <c r="H51" s="256"/>
      <c r="I51" s="256"/>
    </row>
    <row r="52" spans="1:9" ht="16.5">
      <c r="A52" s="248"/>
      <c r="B52" s="316">
        <v>15.4</v>
      </c>
      <c r="C52" s="192" t="s">
        <v>228</v>
      </c>
      <c r="D52" s="259">
        <f>'1 Counterparty'!Q448</f>
        <v>0</v>
      </c>
      <c r="E52" s="255" t="str">
        <f t="shared" si="0"/>
        <v/>
      </c>
      <c r="F52" s="256"/>
      <c r="G52" s="256"/>
      <c r="H52" s="256"/>
      <c r="I52" s="256"/>
    </row>
    <row r="53" spans="1:9" ht="16.5">
      <c r="A53" s="248"/>
      <c r="B53" s="316">
        <v>15.9</v>
      </c>
      <c r="C53" s="192" t="s">
        <v>229</v>
      </c>
      <c r="D53" s="259">
        <f>'1 Counterparty'!Q450</f>
        <v>0</v>
      </c>
      <c r="E53" s="255" t="str">
        <f t="shared" si="0"/>
        <v/>
      </c>
      <c r="F53" s="256"/>
      <c r="G53" s="256"/>
      <c r="H53" s="256"/>
      <c r="I53" s="256"/>
    </row>
    <row r="54" spans="1:9" ht="16.5">
      <c r="A54" s="248"/>
      <c r="B54" s="309" t="s">
        <v>538</v>
      </c>
      <c r="C54" s="310"/>
      <c r="D54" s="259">
        <f>'1 Counterparty'!Q452</f>
        <v>0</v>
      </c>
      <c r="E54" s="255" t="str">
        <f t="shared" si="0"/>
        <v/>
      </c>
      <c r="F54" s="256"/>
      <c r="G54" s="256"/>
      <c r="H54" s="256"/>
      <c r="I54" s="256"/>
    </row>
    <row r="55" spans="1:9" ht="25.5">
      <c r="A55" s="248"/>
      <c r="B55" s="320" t="s">
        <v>539</v>
      </c>
      <c r="C55" s="318"/>
      <c r="D55" s="319"/>
      <c r="E55" s="255"/>
      <c r="F55" s="256"/>
      <c r="G55" s="256"/>
      <c r="H55" s="256"/>
      <c r="I55" s="256"/>
    </row>
    <row r="56" spans="1:9" ht="16.5">
      <c r="A56" s="248"/>
      <c r="B56" s="322" t="s">
        <v>540</v>
      </c>
      <c r="C56" s="192"/>
      <c r="D56" s="319"/>
      <c r="E56" s="255"/>
      <c r="F56" s="256"/>
      <c r="G56" s="256"/>
      <c r="H56" s="256"/>
      <c r="I56" s="256"/>
    </row>
    <row r="57" spans="1:9" ht="16.5">
      <c r="A57" s="248"/>
      <c r="B57" s="322" t="s">
        <v>521</v>
      </c>
      <c r="C57" s="192"/>
      <c r="D57" s="419">
        <f>'2 Assets by repricing Qtr'!AB15</f>
        <v>0</v>
      </c>
      <c r="E57" s="255" t="str">
        <f t="shared" ref="E57:E70" si="1">IF((OR(D57&gt;0.2, D57&lt;-0.2)),"Validation error","")</f>
        <v/>
      </c>
      <c r="F57" s="256"/>
      <c r="G57" s="256"/>
      <c r="H57" s="256"/>
      <c r="I57" s="256"/>
    </row>
    <row r="58" spans="1:9" ht="16.5">
      <c r="A58" s="248"/>
      <c r="B58" s="322" t="s">
        <v>522</v>
      </c>
      <c r="C58" s="192"/>
      <c r="D58" s="419">
        <f>'2 Assets by repricing Qtr'!AB17</f>
        <v>0</v>
      </c>
      <c r="E58" s="255" t="str">
        <f t="shared" si="1"/>
        <v/>
      </c>
      <c r="F58" s="256"/>
      <c r="G58" s="256"/>
      <c r="H58" s="256"/>
      <c r="I58" s="256"/>
    </row>
    <row r="59" spans="1:9" ht="16.5">
      <c r="A59" s="248"/>
      <c r="B59" s="316">
        <v>2.1</v>
      </c>
      <c r="C59" s="192" t="s">
        <v>343</v>
      </c>
      <c r="D59" s="419">
        <f>'2 Assets by repricing Qtr'!AB18</f>
        <v>0</v>
      </c>
      <c r="E59" s="255" t="str">
        <f t="shared" si="1"/>
        <v/>
      </c>
      <c r="F59" s="256"/>
      <c r="G59" s="256"/>
      <c r="H59" s="256"/>
      <c r="I59" s="256"/>
    </row>
    <row r="60" spans="1:9" ht="16.5">
      <c r="A60" s="248"/>
      <c r="B60" s="316">
        <v>2.9</v>
      </c>
      <c r="C60" s="192" t="s">
        <v>176</v>
      </c>
      <c r="D60" s="419">
        <f>'2 Assets by repricing Qtr'!AB19</f>
        <v>0</v>
      </c>
      <c r="E60" s="255" t="str">
        <f t="shared" si="1"/>
        <v/>
      </c>
      <c r="F60" s="256"/>
      <c r="G60" s="256"/>
      <c r="H60" s="256"/>
      <c r="I60" s="256"/>
    </row>
    <row r="61" spans="1:9" ht="16.5">
      <c r="A61" s="248"/>
      <c r="B61" s="322" t="s">
        <v>177</v>
      </c>
      <c r="C61" s="192"/>
      <c r="D61" s="419">
        <f>'2 Assets by repricing Qtr'!AB21</f>
        <v>0</v>
      </c>
      <c r="E61" s="255" t="str">
        <f t="shared" si="1"/>
        <v/>
      </c>
      <c r="F61" s="256"/>
      <c r="G61" s="256"/>
      <c r="H61" s="256"/>
      <c r="I61" s="256"/>
    </row>
    <row r="62" spans="1:9" ht="16.5">
      <c r="A62" s="248"/>
      <c r="B62" s="316">
        <v>3.1</v>
      </c>
      <c r="C62" s="192" t="s">
        <v>178</v>
      </c>
      <c r="D62" s="419">
        <f>'2 Assets by repricing Qtr'!AB22</f>
        <v>0</v>
      </c>
      <c r="E62" s="255" t="str">
        <f t="shared" si="1"/>
        <v/>
      </c>
      <c r="F62" s="256"/>
      <c r="G62" s="256"/>
      <c r="H62" s="256"/>
      <c r="I62" s="256"/>
    </row>
    <row r="63" spans="1:9" ht="16.5">
      <c r="A63" s="248"/>
      <c r="B63" s="316">
        <v>3.2</v>
      </c>
      <c r="C63" s="192" t="s">
        <v>179</v>
      </c>
      <c r="D63" s="419">
        <f>'2 Assets by repricing Qtr'!AB23</f>
        <v>0</v>
      </c>
      <c r="E63" s="255" t="str">
        <f t="shared" si="1"/>
        <v/>
      </c>
      <c r="F63" s="256"/>
      <c r="G63" s="256"/>
      <c r="H63" s="256"/>
      <c r="I63" s="256"/>
    </row>
    <row r="64" spans="1:9" ht="16.5">
      <c r="A64" s="248"/>
      <c r="B64" s="316">
        <v>3.9</v>
      </c>
      <c r="C64" s="192" t="s">
        <v>180</v>
      </c>
      <c r="D64" s="419">
        <f>'2 Assets by repricing Qtr'!AB24</f>
        <v>0</v>
      </c>
      <c r="E64" s="255" t="str">
        <f t="shared" si="1"/>
        <v/>
      </c>
      <c r="F64" s="256"/>
      <c r="G64" s="256"/>
      <c r="H64" s="256"/>
      <c r="I64" s="256"/>
    </row>
    <row r="65" spans="1:9" ht="16.5">
      <c r="A65" s="248"/>
      <c r="B65" s="322" t="s">
        <v>273</v>
      </c>
      <c r="C65" s="421"/>
      <c r="D65" s="419">
        <f>'2 Assets by repricing Qtr'!AB27</f>
        <v>0</v>
      </c>
      <c r="E65" s="255" t="str">
        <f t="shared" si="1"/>
        <v/>
      </c>
      <c r="F65" s="256"/>
      <c r="G65" s="256"/>
      <c r="H65" s="256"/>
      <c r="I65" s="256"/>
    </row>
    <row r="66" spans="1:9" ht="16.5">
      <c r="A66" s="248"/>
      <c r="B66" s="322" t="s">
        <v>525</v>
      </c>
      <c r="C66" s="421"/>
      <c r="D66" s="419">
        <f>'2 Assets by repricing Qtr'!AB40</f>
        <v>0</v>
      </c>
      <c r="E66" s="255" t="str">
        <f t="shared" si="1"/>
        <v/>
      </c>
      <c r="F66" s="256"/>
      <c r="G66" s="256"/>
      <c r="H66" s="256"/>
      <c r="I66" s="256"/>
    </row>
    <row r="67" spans="1:9" ht="16.5">
      <c r="A67" s="248"/>
      <c r="B67" s="322" t="s">
        <v>526</v>
      </c>
      <c r="C67" s="192"/>
      <c r="D67" s="419">
        <f>'2 Assets by repricing Qtr'!AB42</f>
        <v>0</v>
      </c>
      <c r="E67" s="255" t="str">
        <f t="shared" si="1"/>
        <v/>
      </c>
      <c r="F67" s="256"/>
      <c r="G67" s="256"/>
      <c r="H67" s="256"/>
      <c r="I67" s="256"/>
    </row>
    <row r="68" spans="1:9" ht="16.5">
      <c r="A68" s="248"/>
      <c r="B68" s="322" t="s">
        <v>529</v>
      </c>
      <c r="C68" s="192"/>
      <c r="D68" s="419">
        <f>'2 Assets by repricing Qtr'!AB44</f>
        <v>0</v>
      </c>
      <c r="E68" s="255" t="str">
        <f t="shared" si="1"/>
        <v/>
      </c>
      <c r="F68" s="256"/>
      <c r="G68" s="256"/>
      <c r="H68" s="256"/>
      <c r="I68" s="256"/>
    </row>
    <row r="69" spans="1:9" ht="16.5">
      <c r="A69" s="248"/>
      <c r="B69" s="322" t="s">
        <v>530</v>
      </c>
      <c r="C69" s="192"/>
      <c r="D69" s="419">
        <f>'2 Assets by repricing Qtr'!AB46</f>
        <v>0</v>
      </c>
      <c r="E69" s="255" t="str">
        <f t="shared" si="1"/>
        <v/>
      </c>
      <c r="F69" s="256"/>
      <c r="G69" s="256"/>
      <c r="H69" s="256"/>
      <c r="I69" s="256"/>
    </row>
    <row r="70" spans="1:9" ht="16.5">
      <c r="A70" s="248"/>
      <c r="B70" s="309" t="s">
        <v>531</v>
      </c>
      <c r="C70" s="310"/>
      <c r="D70" s="419">
        <f>'2 Assets by repricing Qtr'!AB48</f>
        <v>0</v>
      </c>
      <c r="E70" s="255" t="str">
        <f t="shared" si="1"/>
        <v/>
      </c>
      <c r="F70" s="256"/>
      <c r="G70" s="256"/>
      <c r="H70" s="256"/>
      <c r="I70" s="256"/>
    </row>
    <row r="71" spans="1:9" ht="16.5" hidden="1">
      <c r="A71" s="248"/>
      <c r="B71" s="243"/>
      <c r="C71" s="243"/>
      <c r="D71" s="258"/>
      <c r="E71" s="256"/>
      <c r="F71" s="256"/>
      <c r="G71" s="256"/>
      <c r="H71" s="256"/>
      <c r="I71" s="256"/>
    </row>
    <row r="72" spans="1:9" ht="16.5" hidden="1">
      <c r="A72" s="248"/>
      <c r="B72" s="243"/>
      <c r="C72" s="243"/>
      <c r="D72" s="258"/>
      <c r="E72" s="256"/>
      <c r="F72" s="256"/>
      <c r="G72" s="256"/>
      <c r="H72" s="256"/>
      <c r="I72" s="256"/>
    </row>
    <row r="73" spans="1:9" ht="25.5">
      <c r="A73" s="248"/>
      <c r="B73" s="312" t="s">
        <v>541</v>
      </c>
      <c r="C73" s="422"/>
      <c r="D73" s="314"/>
      <c r="E73" s="255"/>
      <c r="F73" s="256"/>
      <c r="G73" s="256"/>
      <c r="H73" s="256"/>
      <c r="I73" s="256"/>
    </row>
    <row r="74" spans="1:9" ht="16.5">
      <c r="A74" s="248"/>
      <c r="B74" s="322" t="s">
        <v>521</v>
      </c>
      <c r="C74" s="192"/>
      <c r="D74" s="259">
        <f>'3 Asset quality'!AA17</f>
        <v>0</v>
      </c>
      <c r="E74" s="255" t="str">
        <f t="shared" ref="E74:E84" si="2">IF((OR(D74&gt;0.2, D74&lt;-0.2)),"Validation error","")</f>
        <v/>
      </c>
      <c r="F74" s="256"/>
      <c r="G74" s="256"/>
      <c r="H74" s="256"/>
      <c r="I74" s="256"/>
    </row>
    <row r="75" spans="1:9" ht="16.5">
      <c r="A75" s="248"/>
      <c r="B75" s="322" t="s">
        <v>522</v>
      </c>
      <c r="C75" s="192"/>
      <c r="D75" s="259">
        <f>'3 Asset quality'!AA19</f>
        <v>0</v>
      </c>
      <c r="E75" s="255" t="str">
        <f t="shared" si="2"/>
        <v/>
      </c>
      <c r="F75" s="256"/>
      <c r="G75" s="256"/>
      <c r="H75" s="256"/>
      <c r="I75" s="256"/>
    </row>
    <row r="76" spans="1:9" ht="16.5">
      <c r="A76" s="248"/>
      <c r="B76" s="322" t="s">
        <v>542</v>
      </c>
      <c r="C76" s="192"/>
      <c r="D76" s="259">
        <f>'3 Asset quality'!AA21</f>
        <v>0</v>
      </c>
      <c r="E76" s="255" t="str">
        <f t="shared" si="2"/>
        <v/>
      </c>
      <c r="F76" s="256"/>
      <c r="G76" s="256"/>
      <c r="H76" s="256"/>
      <c r="I76" s="256"/>
    </row>
    <row r="77" spans="1:9" ht="16.5">
      <c r="A77" s="248"/>
      <c r="B77" s="316">
        <v>3.1</v>
      </c>
      <c r="C77" s="192" t="s">
        <v>178</v>
      </c>
      <c r="D77" s="259">
        <f>'3 Asset quality'!AA22</f>
        <v>0</v>
      </c>
      <c r="E77" s="255" t="str">
        <f t="shared" si="2"/>
        <v/>
      </c>
      <c r="F77" s="256"/>
      <c r="G77" s="256"/>
      <c r="H77" s="256"/>
      <c r="I77" s="256"/>
    </row>
    <row r="78" spans="1:9" ht="16.5">
      <c r="A78" s="248"/>
      <c r="B78" s="316">
        <v>3.2</v>
      </c>
      <c r="C78" s="192" t="s">
        <v>179</v>
      </c>
      <c r="D78" s="259">
        <f>'3 Asset quality'!AA23</f>
        <v>0</v>
      </c>
      <c r="E78" s="255" t="str">
        <f t="shared" si="2"/>
        <v/>
      </c>
      <c r="F78" s="256"/>
      <c r="G78" s="256"/>
      <c r="H78" s="256"/>
      <c r="I78" s="256"/>
    </row>
    <row r="79" spans="1:9" ht="16.5">
      <c r="A79" s="248"/>
      <c r="B79" s="316">
        <v>3.9</v>
      </c>
      <c r="C79" s="192" t="s">
        <v>180</v>
      </c>
      <c r="D79" s="259">
        <f>'3 Asset quality'!AA24</f>
        <v>0</v>
      </c>
      <c r="E79" s="255" t="str">
        <f t="shared" si="2"/>
        <v/>
      </c>
      <c r="F79" s="256"/>
      <c r="G79" s="256"/>
      <c r="H79" s="256"/>
      <c r="I79" s="256"/>
    </row>
    <row r="80" spans="1:9" ht="16.5">
      <c r="A80" s="248"/>
      <c r="B80" s="322" t="s">
        <v>273</v>
      </c>
      <c r="C80" s="421"/>
      <c r="D80" s="259">
        <f>'3 Asset quality'!AA26</f>
        <v>0</v>
      </c>
      <c r="E80" s="255" t="str">
        <f t="shared" si="2"/>
        <v/>
      </c>
      <c r="F80" s="256"/>
      <c r="G80" s="256"/>
      <c r="H80" s="256"/>
      <c r="I80" s="256"/>
    </row>
    <row r="81" spans="1:9" ht="16.5">
      <c r="A81" s="248"/>
      <c r="B81" s="485">
        <v>4.0999999999999996</v>
      </c>
      <c r="C81" s="119" t="s">
        <v>345</v>
      </c>
      <c r="D81" s="259">
        <f>'3 Asset quality'!AA28</f>
        <v>0</v>
      </c>
      <c r="E81" s="255" t="str">
        <f t="shared" si="2"/>
        <v/>
      </c>
      <c r="F81" s="256"/>
      <c r="G81" s="256"/>
      <c r="H81" s="256"/>
      <c r="I81" s="256"/>
    </row>
    <row r="82" spans="1:9" ht="16.5">
      <c r="A82" s="248"/>
      <c r="B82" s="485">
        <v>4.2</v>
      </c>
      <c r="C82" s="119" t="s">
        <v>346</v>
      </c>
      <c r="D82" s="259">
        <f>'3 Asset quality'!AA32</f>
        <v>0</v>
      </c>
      <c r="E82" s="255" t="str">
        <f t="shared" si="2"/>
        <v/>
      </c>
      <c r="F82" s="256"/>
      <c r="G82" s="256"/>
      <c r="H82" s="256"/>
      <c r="I82" s="256"/>
    </row>
    <row r="83" spans="1:9" ht="16.5">
      <c r="A83" s="248"/>
      <c r="B83" s="485">
        <v>4.3</v>
      </c>
      <c r="C83" s="119" t="s">
        <v>347</v>
      </c>
      <c r="D83" s="259">
        <f>'3 Asset quality'!AA36</f>
        <v>0</v>
      </c>
      <c r="E83" s="255" t="str">
        <f t="shared" si="2"/>
        <v/>
      </c>
      <c r="F83" s="256"/>
      <c r="G83" s="256"/>
      <c r="H83" s="256"/>
      <c r="I83" s="256"/>
    </row>
    <row r="84" spans="1:9" ht="16.5">
      <c r="A84" s="248"/>
      <c r="B84" s="485">
        <v>4.4000000000000004</v>
      </c>
      <c r="C84" s="119" t="s">
        <v>543</v>
      </c>
      <c r="D84" s="259">
        <f>'3 Asset quality'!AA40</f>
        <v>0</v>
      </c>
      <c r="E84" s="255" t="str">
        <f t="shared" si="2"/>
        <v/>
      </c>
      <c r="F84" s="256"/>
      <c r="G84" s="256"/>
      <c r="H84" s="256"/>
      <c r="I84" s="256"/>
    </row>
    <row r="85" spans="1:9" ht="16.5">
      <c r="A85" s="248"/>
      <c r="B85" s="485" t="s">
        <v>186</v>
      </c>
      <c r="C85" s="119" t="s">
        <v>283</v>
      </c>
      <c r="D85" s="259">
        <f>'3 Asset quality'!AA121</f>
        <v>0</v>
      </c>
      <c r="E85" s="255" t="str">
        <f t="shared" ref="E85:E90" si="3">IF((OR(D85&gt;0.2, D85&lt;-0.2)),"Validation error","")</f>
        <v/>
      </c>
      <c r="F85" s="256"/>
      <c r="G85" s="256"/>
      <c r="H85" s="256"/>
      <c r="I85" s="256"/>
    </row>
    <row r="86" spans="1:9" ht="16.5">
      <c r="A86" s="248"/>
      <c r="B86" s="322" t="s">
        <v>525</v>
      </c>
      <c r="C86" s="421"/>
      <c r="D86" s="259">
        <f>'3 Asset quality'!AA123</f>
        <v>0</v>
      </c>
      <c r="E86" s="255" t="str">
        <f t="shared" si="3"/>
        <v/>
      </c>
      <c r="F86" s="256"/>
      <c r="G86" s="256"/>
      <c r="H86" s="256"/>
      <c r="I86" s="256"/>
    </row>
    <row r="87" spans="1:9" ht="16.5">
      <c r="A87" s="248"/>
      <c r="B87" s="322" t="s">
        <v>526</v>
      </c>
      <c r="C87" s="192"/>
      <c r="D87" s="259">
        <f>'3 Asset quality'!AA125</f>
        <v>0</v>
      </c>
      <c r="E87" s="255" t="str">
        <f t="shared" si="3"/>
        <v/>
      </c>
      <c r="F87" s="256"/>
      <c r="G87" s="256"/>
      <c r="H87" s="256"/>
      <c r="I87" s="256"/>
    </row>
    <row r="88" spans="1:9" ht="16.5">
      <c r="A88" s="248"/>
      <c r="B88" s="322" t="s">
        <v>529</v>
      </c>
      <c r="C88" s="192"/>
      <c r="D88" s="259">
        <f>'3 Asset quality'!AA127</f>
        <v>0</v>
      </c>
      <c r="E88" s="255" t="str">
        <f t="shared" si="3"/>
        <v/>
      </c>
      <c r="F88" s="256"/>
      <c r="G88" s="256"/>
      <c r="H88" s="256"/>
      <c r="I88" s="256"/>
    </row>
    <row r="89" spans="1:9" ht="16.5">
      <c r="A89" s="248"/>
      <c r="B89" s="322" t="s">
        <v>530</v>
      </c>
      <c r="C89" s="192"/>
      <c r="D89" s="259">
        <f>'3 Asset quality'!AA129</f>
        <v>0</v>
      </c>
      <c r="E89" s="255" t="str">
        <f t="shared" si="3"/>
        <v/>
      </c>
      <c r="F89" s="256"/>
      <c r="G89" s="256"/>
      <c r="H89" s="256"/>
      <c r="I89" s="256"/>
    </row>
    <row r="90" spans="1:9" ht="16.5">
      <c r="A90" s="248"/>
      <c r="B90" s="322" t="s">
        <v>531</v>
      </c>
      <c r="C90" s="192"/>
      <c r="D90" s="317">
        <f>'3 Asset quality'!AA131</f>
        <v>0</v>
      </c>
      <c r="E90" s="255" t="str">
        <f t="shared" si="3"/>
        <v/>
      </c>
      <c r="F90" s="256"/>
      <c r="G90" s="256"/>
      <c r="H90" s="256"/>
      <c r="I90" s="256"/>
    </row>
    <row r="91" spans="1:9" ht="25.5">
      <c r="A91" s="248"/>
      <c r="B91" s="353" t="s">
        <v>544</v>
      </c>
      <c r="C91" s="354"/>
      <c r="D91" s="314"/>
      <c r="E91" s="256"/>
      <c r="F91" s="256"/>
      <c r="G91" s="256"/>
      <c r="H91" s="256"/>
      <c r="I91" s="256"/>
    </row>
    <row r="92" spans="1:9" ht="16.5">
      <c r="A92" s="248"/>
      <c r="B92" s="486" t="s">
        <v>480</v>
      </c>
      <c r="C92" s="355" t="s">
        <v>388</v>
      </c>
      <c r="D92" s="259">
        <f>'3 Asset quality'!I158</f>
        <v>0</v>
      </c>
      <c r="E92" s="256" t="str">
        <f t="shared" ref="E92:E124" si="4">IF((OR(D92&gt;0.2, D92&lt;-0.2)),"Validation error","")</f>
        <v/>
      </c>
      <c r="F92" s="256"/>
      <c r="G92" s="256"/>
      <c r="H92" s="256"/>
      <c r="I92" s="256"/>
    </row>
    <row r="93" spans="1:9" ht="16.5">
      <c r="A93" s="248"/>
      <c r="B93" s="486" t="s">
        <v>480</v>
      </c>
      <c r="C93" s="355" t="s">
        <v>545</v>
      </c>
      <c r="D93" s="259">
        <f>'3 Asset quality'!J158</f>
        <v>0</v>
      </c>
      <c r="E93" s="256" t="str">
        <f t="shared" si="4"/>
        <v/>
      </c>
      <c r="F93" s="256"/>
      <c r="G93" s="256"/>
      <c r="H93" s="256"/>
      <c r="I93" s="256"/>
    </row>
    <row r="94" spans="1:9" ht="16.5">
      <c r="A94" s="248"/>
      <c r="B94" s="486" t="s">
        <v>480</v>
      </c>
      <c r="C94" s="355" t="s">
        <v>546</v>
      </c>
      <c r="D94" s="259">
        <f>'3 Asset quality'!K158</f>
        <v>0</v>
      </c>
      <c r="E94" s="256" t="str">
        <f t="shared" si="4"/>
        <v/>
      </c>
      <c r="F94" s="256"/>
      <c r="G94" s="256"/>
      <c r="H94" s="256"/>
      <c r="I94" s="256"/>
    </row>
    <row r="95" spans="1:9" ht="16.5">
      <c r="A95" s="248"/>
      <c r="B95" s="486" t="s">
        <v>480</v>
      </c>
      <c r="C95" s="355" t="s">
        <v>547</v>
      </c>
      <c r="D95" s="259">
        <f>'3 Asset quality'!L158</f>
        <v>0</v>
      </c>
      <c r="E95" s="256" t="str">
        <f t="shared" si="4"/>
        <v/>
      </c>
      <c r="F95" s="256"/>
      <c r="G95" s="256"/>
      <c r="H95" s="256"/>
      <c r="I95" s="256"/>
    </row>
    <row r="96" spans="1:9" ht="16.5">
      <c r="A96" s="248"/>
      <c r="B96" s="486" t="s">
        <v>480</v>
      </c>
      <c r="C96" s="355" t="s">
        <v>396</v>
      </c>
      <c r="D96" s="259">
        <f>'3 Asset quality'!M158</f>
        <v>0</v>
      </c>
      <c r="E96" s="256" t="str">
        <f t="shared" si="4"/>
        <v/>
      </c>
      <c r="F96" s="256"/>
      <c r="G96" s="256"/>
      <c r="H96" s="256"/>
      <c r="I96" s="256"/>
    </row>
    <row r="97" spans="1:9" ht="16.5">
      <c r="A97" s="248"/>
      <c r="B97" s="486" t="s">
        <v>480</v>
      </c>
      <c r="C97" s="355" t="s">
        <v>168</v>
      </c>
      <c r="D97" s="259">
        <f>'3 Asset quality'!N158</f>
        <v>0</v>
      </c>
      <c r="E97" s="256" t="str">
        <f t="shared" si="4"/>
        <v/>
      </c>
      <c r="F97" s="256"/>
      <c r="G97" s="256"/>
      <c r="H97" s="256"/>
      <c r="I97" s="256"/>
    </row>
    <row r="98" spans="1:9" ht="16.5">
      <c r="A98" s="248"/>
      <c r="B98" s="486" t="s">
        <v>480</v>
      </c>
      <c r="C98" s="355" t="s">
        <v>390</v>
      </c>
      <c r="D98" s="259">
        <f>'3 Asset quality'!P158</f>
        <v>0</v>
      </c>
      <c r="E98" s="256" t="str">
        <f t="shared" si="4"/>
        <v/>
      </c>
      <c r="F98" s="256"/>
      <c r="G98" s="256"/>
      <c r="H98" s="256"/>
      <c r="I98" s="256"/>
    </row>
    <row r="99" spans="1:9" ht="16.5">
      <c r="A99" s="248"/>
      <c r="B99" s="486" t="s">
        <v>480</v>
      </c>
      <c r="C99" s="355" t="s">
        <v>391</v>
      </c>
      <c r="D99" s="259">
        <f>'3 Asset quality'!Q158</f>
        <v>0</v>
      </c>
      <c r="E99" s="256" t="str">
        <f t="shared" si="4"/>
        <v/>
      </c>
      <c r="F99" s="256"/>
      <c r="G99" s="256"/>
      <c r="H99" s="256"/>
      <c r="I99" s="256"/>
    </row>
    <row r="100" spans="1:9" ht="16.5">
      <c r="A100" s="248"/>
      <c r="B100" s="486" t="s">
        <v>480</v>
      </c>
      <c r="C100" s="355" t="s">
        <v>478</v>
      </c>
      <c r="D100" s="259">
        <f>'3 Asset quality'!R158</f>
        <v>0</v>
      </c>
      <c r="E100" s="256" t="str">
        <f t="shared" si="4"/>
        <v/>
      </c>
      <c r="F100" s="256"/>
      <c r="G100" s="256"/>
      <c r="H100" s="256"/>
      <c r="I100" s="256"/>
    </row>
    <row r="101" spans="1:9" ht="16.5">
      <c r="A101" s="248"/>
      <c r="B101" s="486" t="s">
        <v>480</v>
      </c>
      <c r="C101" s="355" t="s">
        <v>399</v>
      </c>
      <c r="D101" s="259">
        <f>'3 Asset quality'!W158</f>
        <v>0</v>
      </c>
      <c r="E101" s="256" t="str">
        <f t="shared" si="4"/>
        <v/>
      </c>
      <c r="F101" s="256"/>
      <c r="G101" s="256"/>
      <c r="H101" s="256"/>
      <c r="I101" s="256"/>
    </row>
    <row r="102" spans="1:9" ht="16.5">
      <c r="A102" s="248"/>
      <c r="B102" s="486" t="s">
        <v>480</v>
      </c>
      <c r="C102" s="355" t="s">
        <v>400</v>
      </c>
      <c r="D102" s="259">
        <f>'3 Asset quality'!X158</f>
        <v>0</v>
      </c>
      <c r="E102" s="256" t="str">
        <f t="shared" si="4"/>
        <v/>
      </c>
      <c r="F102" s="256"/>
      <c r="G102" s="256"/>
      <c r="H102" s="256"/>
      <c r="I102" s="256"/>
    </row>
    <row r="103" spans="1:9" ht="16.5">
      <c r="A103" s="248"/>
      <c r="B103" s="486" t="s">
        <v>490</v>
      </c>
      <c r="C103" s="355" t="s">
        <v>388</v>
      </c>
      <c r="D103" s="259">
        <f>'3 Asset quality'!I170</f>
        <v>0</v>
      </c>
      <c r="E103" s="256" t="str">
        <f t="shared" si="4"/>
        <v/>
      </c>
      <c r="F103" s="256"/>
      <c r="G103" s="256"/>
      <c r="H103" s="256"/>
      <c r="I103" s="256"/>
    </row>
    <row r="104" spans="1:9" ht="16.5">
      <c r="A104" s="248"/>
      <c r="B104" s="486" t="s">
        <v>490</v>
      </c>
      <c r="C104" s="355" t="s">
        <v>545</v>
      </c>
      <c r="D104" s="259">
        <f>'3 Asset quality'!J170</f>
        <v>0</v>
      </c>
      <c r="E104" s="256" t="str">
        <f t="shared" si="4"/>
        <v/>
      </c>
      <c r="F104" s="256"/>
      <c r="G104" s="256"/>
      <c r="H104" s="256"/>
      <c r="I104" s="256"/>
    </row>
    <row r="105" spans="1:9" ht="16.5">
      <c r="A105" s="248"/>
      <c r="B105" s="486" t="s">
        <v>490</v>
      </c>
      <c r="C105" s="355" t="s">
        <v>546</v>
      </c>
      <c r="D105" s="259">
        <f>'3 Asset quality'!K170</f>
        <v>0</v>
      </c>
      <c r="E105" s="256" t="str">
        <f t="shared" si="4"/>
        <v/>
      </c>
      <c r="F105" s="256"/>
      <c r="G105" s="256"/>
      <c r="H105" s="256"/>
      <c r="I105" s="256"/>
    </row>
    <row r="106" spans="1:9" ht="16.5">
      <c r="A106" s="248"/>
      <c r="B106" s="486" t="s">
        <v>490</v>
      </c>
      <c r="C106" s="355" t="s">
        <v>547</v>
      </c>
      <c r="D106" s="259">
        <f>'3 Asset quality'!L170</f>
        <v>0</v>
      </c>
      <c r="E106" s="256" t="str">
        <f t="shared" si="4"/>
        <v/>
      </c>
      <c r="F106" s="256"/>
      <c r="G106" s="256"/>
      <c r="H106" s="256"/>
      <c r="I106" s="256"/>
    </row>
    <row r="107" spans="1:9" ht="16.5">
      <c r="A107" s="248"/>
      <c r="B107" s="486" t="s">
        <v>490</v>
      </c>
      <c r="C107" s="355" t="s">
        <v>396</v>
      </c>
      <c r="D107" s="259">
        <f>'3 Asset quality'!M170</f>
        <v>0</v>
      </c>
      <c r="E107" s="256" t="str">
        <f t="shared" si="4"/>
        <v/>
      </c>
      <c r="F107" s="256"/>
      <c r="G107" s="256"/>
      <c r="H107" s="256"/>
      <c r="I107" s="256"/>
    </row>
    <row r="108" spans="1:9" ht="16.5">
      <c r="A108" s="248"/>
      <c r="B108" s="486" t="s">
        <v>490</v>
      </c>
      <c r="C108" s="355" t="s">
        <v>168</v>
      </c>
      <c r="D108" s="259">
        <f>'3 Asset quality'!N170</f>
        <v>0</v>
      </c>
      <c r="E108" s="256" t="str">
        <f t="shared" si="4"/>
        <v/>
      </c>
      <c r="F108" s="256"/>
      <c r="G108" s="256"/>
      <c r="H108" s="256"/>
      <c r="I108" s="256"/>
    </row>
    <row r="109" spans="1:9" ht="16.5">
      <c r="A109" s="248"/>
      <c r="B109" s="486" t="s">
        <v>490</v>
      </c>
      <c r="C109" s="355" t="s">
        <v>390</v>
      </c>
      <c r="D109" s="259">
        <f>'3 Asset quality'!P170</f>
        <v>0</v>
      </c>
      <c r="E109" s="256" t="str">
        <f t="shared" si="4"/>
        <v/>
      </c>
      <c r="F109" s="256"/>
      <c r="G109" s="256"/>
      <c r="H109" s="256"/>
      <c r="I109" s="256"/>
    </row>
    <row r="110" spans="1:9" ht="16.5">
      <c r="A110" s="248"/>
      <c r="B110" s="486" t="s">
        <v>490</v>
      </c>
      <c r="C110" s="355" t="s">
        <v>391</v>
      </c>
      <c r="D110" s="259">
        <f>'3 Asset quality'!Q170</f>
        <v>0</v>
      </c>
      <c r="E110" s="256" t="str">
        <f t="shared" si="4"/>
        <v/>
      </c>
      <c r="F110" s="256"/>
      <c r="G110" s="256"/>
      <c r="H110" s="256"/>
      <c r="I110" s="256"/>
    </row>
    <row r="111" spans="1:9" ht="16.5">
      <c r="A111" s="248"/>
      <c r="B111" s="486" t="s">
        <v>490</v>
      </c>
      <c r="C111" s="355" t="s">
        <v>478</v>
      </c>
      <c r="D111" s="259">
        <f>'3 Asset quality'!R170</f>
        <v>0</v>
      </c>
      <c r="E111" s="256" t="str">
        <f t="shared" si="4"/>
        <v/>
      </c>
      <c r="F111" s="256"/>
      <c r="G111" s="256"/>
      <c r="H111" s="256"/>
      <c r="I111" s="256"/>
    </row>
    <row r="112" spans="1:9" ht="16.5">
      <c r="A112" s="248"/>
      <c r="B112" s="486" t="s">
        <v>490</v>
      </c>
      <c r="C112" s="355" t="s">
        <v>399</v>
      </c>
      <c r="D112" s="259">
        <f>'3 Asset quality'!W170</f>
        <v>0</v>
      </c>
      <c r="E112" s="256" t="str">
        <f t="shared" si="4"/>
        <v/>
      </c>
      <c r="F112" s="256"/>
      <c r="G112" s="256"/>
      <c r="H112" s="256"/>
      <c r="I112" s="256"/>
    </row>
    <row r="113" spans="1:9" ht="16.5">
      <c r="A113" s="248"/>
      <c r="B113" s="486" t="s">
        <v>490</v>
      </c>
      <c r="C113" s="355" t="s">
        <v>400</v>
      </c>
      <c r="D113" s="259">
        <f>'3 Asset quality'!X170</f>
        <v>0</v>
      </c>
      <c r="E113" s="256" t="str">
        <f t="shared" si="4"/>
        <v/>
      </c>
      <c r="F113" s="256"/>
      <c r="G113" s="256"/>
      <c r="H113" s="256"/>
      <c r="I113" s="256"/>
    </row>
    <row r="114" spans="1:9" ht="16.5">
      <c r="A114" s="248"/>
      <c r="B114" s="486" t="s">
        <v>499</v>
      </c>
      <c r="C114" s="355" t="s">
        <v>388</v>
      </c>
      <c r="D114" s="259">
        <f>'3 Asset quality'!I182</f>
        <v>0</v>
      </c>
      <c r="E114" s="256" t="str">
        <f t="shared" si="4"/>
        <v/>
      </c>
      <c r="F114" s="256"/>
      <c r="G114" s="256"/>
      <c r="H114" s="256"/>
      <c r="I114" s="256"/>
    </row>
    <row r="115" spans="1:9" ht="16.5">
      <c r="A115" s="248"/>
      <c r="B115" s="486" t="s">
        <v>499</v>
      </c>
      <c r="C115" s="355" t="s">
        <v>545</v>
      </c>
      <c r="D115" s="259">
        <f>'3 Asset quality'!J182</f>
        <v>0</v>
      </c>
      <c r="E115" s="256" t="str">
        <f t="shared" si="4"/>
        <v/>
      </c>
      <c r="F115" s="256"/>
      <c r="G115" s="256"/>
      <c r="H115" s="256"/>
      <c r="I115" s="256"/>
    </row>
    <row r="116" spans="1:9" ht="16.5">
      <c r="A116" s="248"/>
      <c r="B116" s="486" t="s">
        <v>499</v>
      </c>
      <c r="C116" s="355" t="s">
        <v>546</v>
      </c>
      <c r="D116" s="259">
        <f>'3 Asset quality'!K182</f>
        <v>0</v>
      </c>
      <c r="E116" s="256" t="str">
        <f t="shared" si="4"/>
        <v/>
      </c>
      <c r="F116" s="256"/>
      <c r="G116" s="256"/>
      <c r="H116" s="256"/>
      <c r="I116" s="256"/>
    </row>
    <row r="117" spans="1:9" ht="16.5">
      <c r="A117" s="248"/>
      <c r="B117" s="486" t="s">
        <v>499</v>
      </c>
      <c r="C117" s="355" t="s">
        <v>547</v>
      </c>
      <c r="D117" s="259">
        <f>'3 Asset quality'!L182</f>
        <v>0</v>
      </c>
      <c r="E117" s="256" t="str">
        <f t="shared" si="4"/>
        <v/>
      </c>
      <c r="F117" s="256"/>
      <c r="G117" s="256"/>
      <c r="H117" s="256"/>
      <c r="I117" s="256"/>
    </row>
    <row r="118" spans="1:9" ht="16.5">
      <c r="A118" s="248"/>
      <c r="B118" s="486" t="s">
        <v>499</v>
      </c>
      <c r="C118" s="355" t="s">
        <v>396</v>
      </c>
      <c r="D118" s="259">
        <f>'3 Asset quality'!M182</f>
        <v>0</v>
      </c>
      <c r="E118" s="256" t="str">
        <f t="shared" si="4"/>
        <v/>
      </c>
      <c r="F118" s="256"/>
      <c r="G118" s="256"/>
      <c r="H118" s="256"/>
      <c r="I118" s="256"/>
    </row>
    <row r="119" spans="1:9" ht="16.5">
      <c r="A119" s="248"/>
      <c r="B119" s="486" t="s">
        <v>499</v>
      </c>
      <c r="C119" s="355" t="s">
        <v>168</v>
      </c>
      <c r="D119" s="259">
        <f>'3 Asset quality'!N182</f>
        <v>0</v>
      </c>
      <c r="E119" s="256" t="str">
        <f t="shared" si="4"/>
        <v/>
      </c>
      <c r="F119" s="256"/>
      <c r="G119" s="256"/>
      <c r="H119" s="256"/>
      <c r="I119" s="256"/>
    </row>
    <row r="120" spans="1:9" ht="16.5">
      <c r="A120" s="248"/>
      <c r="B120" s="486" t="s">
        <v>499</v>
      </c>
      <c r="C120" s="355" t="s">
        <v>390</v>
      </c>
      <c r="D120" s="259">
        <f>'3 Asset quality'!P182</f>
        <v>0</v>
      </c>
      <c r="E120" s="256" t="str">
        <f t="shared" si="4"/>
        <v/>
      </c>
      <c r="F120" s="256"/>
      <c r="G120" s="256"/>
      <c r="H120" s="256"/>
      <c r="I120" s="256"/>
    </row>
    <row r="121" spans="1:9" ht="16.5">
      <c r="A121" s="248"/>
      <c r="B121" s="486" t="s">
        <v>499</v>
      </c>
      <c r="C121" s="355" t="s">
        <v>391</v>
      </c>
      <c r="D121" s="259">
        <f>'3 Asset quality'!Q182</f>
        <v>0</v>
      </c>
      <c r="E121" s="256" t="str">
        <f t="shared" si="4"/>
        <v/>
      </c>
      <c r="F121" s="256"/>
      <c r="G121" s="256"/>
      <c r="H121" s="256"/>
      <c r="I121" s="256"/>
    </row>
    <row r="122" spans="1:9" ht="16.5">
      <c r="A122" s="248"/>
      <c r="B122" s="486" t="s">
        <v>499</v>
      </c>
      <c r="C122" s="355" t="s">
        <v>478</v>
      </c>
      <c r="D122" s="259">
        <f>'3 Asset quality'!R182</f>
        <v>0</v>
      </c>
      <c r="E122" s="256" t="str">
        <f t="shared" si="4"/>
        <v/>
      </c>
      <c r="F122" s="256"/>
      <c r="G122" s="256"/>
      <c r="H122" s="256"/>
      <c r="I122" s="256"/>
    </row>
    <row r="123" spans="1:9" ht="16.5">
      <c r="A123" s="248"/>
      <c r="B123" s="486" t="s">
        <v>499</v>
      </c>
      <c r="C123" s="355" t="s">
        <v>399</v>
      </c>
      <c r="D123" s="259">
        <f>'3 Asset quality'!W182</f>
        <v>0</v>
      </c>
      <c r="E123" s="256" t="str">
        <f t="shared" si="4"/>
        <v/>
      </c>
      <c r="F123" s="256"/>
      <c r="G123" s="256"/>
      <c r="H123" s="256"/>
      <c r="I123" s="256"/>
    </row>
    <row r="124" spans="1:9" ht="16.5">
      <c r="A124" s="248"/>
      <c r="B124" s="487" t="s">
        <v>499</v>
      </c>
      <c r="C124" s="356" t="s">
        <v>400</v>
      </c>
      <c r="D124" s="259">
        <f>'3 Asset quality'!X182</f>
        <v>0</v>
      </c>
      <c r="E124" s="256" t="str">
        <f t="shared" si="4"/>
        <v/>
      </c>
      <c r="F124" s="256"/>
      <c r="G124" s="256"/>
      <c r="H124" s="256"/>
      <c r="I124" s="256"/>
    </row>
    <row r="125" spans="1:9" ht="20.25">
      <c r="A125" s="248"/>
      <c r="B125" s="320" t="s">
        <v>548</v>
      </c>
      <c r="C125" s="420"/>
      <c r="D125" s="323"/>
      <c r="E125" s="255"/>
      <c r="F125" s="256"/>
      <c r="G125" s="256"/>
      <c r="H125" s="256"/>
      <c r="I125" s="256"/>
    </row>
    <row r="126" spans="1:9" ht="16.5">
      <c r="A126" s="248"/>
      <c r="B126" s="322" t="s">
        <v>166</v>
      </c>
      <c r="C126" s="192"/>
      <c r="D126" s="319"/>
      <c r="E126" s="255"/>
      <c r="F126" s="256"/>
      <c r="G126" s="256"/>
      <c r="H126" s="256"/>
      <c r="I126" s="256"/>
    </row>
    <row r="127" spans="1:9" ht="16.5">
      <c r="A127" s="248"/>
      <c r="B127" s="322" t="s">
        <v>532</v>
      </c>
      <c r="C127" s="192"/>
      <c r="D127" s="257">
        <f>'4 Liabilities by repricing Qtr'!AA15</f>
        <v>0</v>
      </c>
      <c r="E127" s="255" t="str">
        <f t="shared" ref="E127:E154" si="5">IF((OR(D127&gt;0.2, D127&lt;-0.2)),"Validation error","")</f>
        <v/>
      </c>
      <c r="F127" s="256"/>
      <c r="G127" s="256"/>
      <c r="H127" s="256"/>
      <c r="I127" s="256"/>
    </row>
    <row r="128" spans="1:9" ht="16.5">
      <c r="A128" s="248"/>
      <c r="B128" s="322" t="s">
        <v>316</v>
      </c>
      <c r="C128" s="192"/>
      <c r="D128" s="257">
        <f>'4 Liabilities by repricing Qtr'!AA17</f>
        <v>0</v>
      </c>
      <c r="E128" s="255" t="str">
        <f t="shared" si="5"/>
        <v/>
      </c>
      <c r="F128" s="256"/>
      <c r="G128" s="256"/>
      <c r="H128" s="256"/>
      <c r="I128" s="256"/>
    </row>
    <row r="129" spans="1:9" ht="16.5">
      <c r="A129" s="248"/>
      <c r="B129" s="316">
        <v>10.01</v>
      </c>
      <c r="C129" s="192" t="s">
        <v>243</v>
      </c>
      <c r="D129" s="257">
        <f>'4 Liabilities by repricing Qtr'!AA18</f>
        <v>0</v>
      </c>
      <c r="E129" s="255" t="str">
        <f t="shared" si="5"/>
        <v/>
      </c>
      <c r="F129" s="256"/>
      <c r="G129" s="256"/>
      <c r="H129" s="256"/>
      <c r="I129" s="256"/>
    </row>
    <row r="130" spans="1:9" ht="16.5">
      <c r="A130" s="248"/>
      <c r="B130" s="316">
        <v>10.02</v>
      </c>
      <c r="C130" s="192" t="s">
        <v>249</v>
      </c>
      <c r="D130" s="257">
        <f>'4 Liabilities by repricing Qtr'!AA19</f>
        <v>0</v>
      </c>
      <c r="E130" s="255" t="str">
        <f t="shared" si="5"/>
        <v/>
      </c>
      <c r="F130" s="256"/>
      <c r="G130" s="256"/>
      <c r="H130" s="256"/>
      <c r="I130" s="256"/>
    </row>
    <row r="131" spans="1:9" ht="16.5">
      <c r="A131" s="248"/>
      <c r="B131" s="316">
        <v>10.029999999999999</v>
      </c>
      <c r="C131" s="192" t="s">
        <v>264</v>
      </c>
      <c r="D131" s="257">
        <f>'4 Liabilities by repricing Qtr'!AA20</f>
        <v>0</v>
      </c>
      <c r="E131" s="255" t="str">
        <f t="shared" si="5"/>
        <v/>
      </c>
      <c r="F131" s="256"/>
      <c r="G131" s="256"/>
      <c r="H131" s="256"/>
      <c r="I131" s="256"/>
    </row>
    <row r="132" spans="1:9" ht="16.5">
      <c r="A132" s="248"/>
      <c r="B132" s="316">
        <v>10.039999999999999</v>
      </c>
      <c r="C132" s="192" t="s">
        <v>265</v>
      </c>
      <c r="D132" s="257">
        <f>'4 Liabilities by repricing Qtr'!AA21</f>
        <v>0</v>
      </c>
      <c r="E132" s="255" t="str">
        <f t="shared" si="5"/>
        <v/>
      </c>
      <c r="F132" s="256"/>
      <c r="G132" s="256"/>
      <c r="H132" s="256"/>
      <c r="I132" s="256"/>
    </row>
    <row r="133" spans="1:9" ht="16.5">
      <c r="A133" s="248"/>
      <c r="B133" s="316">
        <v>10.050000000000001</v>
      </c>
      <c r="C133" s="192" t="s">
        <v>266</v>
      </c>
      <c r="D133" s="257">
        <f>'4 Liabilities by repricing Qtr'!AA22</f>
        <v>0</v>
      </c>
      <c r="E133" s="255" t="str">
        <f t="shared" si="5"/>
        <v/>
      </c>
      <c r="F133" s="256"/>
      <c r="G133" s="256"/>
      <c r="H133" s="256"/>
      <c r="I133" s="256"/>
    </row>
    <row r="134" spans="1:9" ht="16.5">
      <c r="A134" s="248"/>
      <c r="B134" s="316">
        <v>10.06</v>
      </c>
      <c r="C134" s="192" t="s">
        <v>267</v>
      </c>
      <c r="D134" s="257">
        <f>'4 Liabilities by repricing Qtr'!AA23</f>
        <v>0</v>
      </c>
      <c r="E134" s="255" t="str">
        <f t="shared" si="5"/>
        <v/>
      </c>
      <c r="F134" s="256"/>
      <c r="G134" s="256"/>
      <c r="H134" s="256"/>
      <c r="I134" s="256"/>
    </row>
    <row r="135" spans="1:9" ht="16.5">
      <c r="A135" s="248"/>
      <c r="B135" s="316">
        <v>10.07</v>
      </c>
      <c r="C135" s="192" t="s">
        <v>277</v>
      </c>
      <c r="D135" s="257">
        <f>'4 Liabilities by repricing Qtr'!AA24</f>
        <v>0</v>
      </c>
      <c r="E135" s="255" t="str">
        <f t="shared" si="5"/>
        <v/>
      </c>
      <c r="F135" s="256"/>
      <c r="G135" s="256"/>
      <c r="H135" s="256"/>
      <c r="I135" s="256"/>
    </row>
    <row r="136" spans="1:9" ht="16.5">
      <c r="A136" s="248"/>
      <c r="B136" s="316">
        <v>10.08</v>
      </c>
      <c r="C136" s="192" t="s">
        <v>278</v>
      </c>
      <c r="D136" s="257">
        <f>'4 Liabilities by repricing Qtr'!AA25</f>
        <v>0</v>
      </c>
      <c r="E136" s="255" t="str">
        <f t="shared" si="5"/>
        <v/>
      </c>
      <c r="F136" s="256"/>
      <c r="G136" s="256"/>
      <c r="H136" s="256"/>
      <c r="I136" s="256"/>
    </row>
    <row r="137" spans="1:9" ht="16.5">
      <c r="A137" s="248"/>
      <c r="B137" s="322" t="s">
        <v>292</v>
      </c>
      <c r="C137" s="192"/>
      <c r="D137" s="257">
        <f>'4 Liabilities by repricing Qtr'!AA28</f>
        <v>0</v>
      </c>
      <c r="E137" s="255" t="str">
        <f t="shared" si="5"/>
        <v/>
      </c>
      <c r="F137" s="256"/>
      <c r="G137" s="256"/>
      <c r="H137" s="256"/>
      <c r="I137" s="256"/>
    </row>
    <row r="138" spans="1:9" ht="16.5">
      <c r="A138" s="248"/>
      <c r="B138" s="316">
        <v>10.090999999999999</v>
      </c>
      <c r="C138" s="192" t="s">
        <v>252</v>
      </c>
      <c r="D138" s="257">
        <f>'4 Liabilities by repricing Qtr'!AA29</f>
        <v>0</v>
      </c>
      <c r="E138" s="255" t="str">
        <f t="shared" si="5"/>
        <v/>
      </c>
      <c r="F138" s="256"/>
      <c r="G138" s="256"/>
      <c r="H138" s="256"/>
      <c r="I138" s="256"/>
    </row>
    <row r="139" spans="1:9" ht="16.5">
      <c r="A139" s="248"/>
      <c r="B139" s="316">
        <v>10.092000000000001</v>
      </c>
      <c r="C139" s="192" t="s">
        <v>270</v>
      </c>
      <c r="D139" s="257">
        <f>'4 Liabilities by repricing Qtr'!AA30</f>
        <v>0</v>
      </c>
      <c r="E139" s="255" t="str">
        <f t="shared" si="5"/>
        <v/>
      </c>
      <c r="F139" s="256"/>
      <c r="G139" s="256"/>
      <c r="H139" s="256"/>
      <c r="I139" s="256"/>
    </row>
    <row r="140" spans="1:9" ht="16.5">
      <c r="A140" s="248"/>
      <c r="B140" s="316">
        <v>10.093</v>
      </c>
      <c r="C140" s="192" t="s">
        <v>271</v>
      </c>
      <c r="D140" s="257">
        <f>'4 Liabilities by repricing Qtr'!AA31</f>
        <v>0</v>
      </c>
      <c r="E140" s="255" t="str">
        <f t="shared" si="5"/>
        <v/>
      </c>
      <c r="F140" s="256"/>
      <c r="G140" s="256"/>
      <c r="H140" s="256"/>
      <c r="I140" s="256"/>
    </row>
    <row r="141" spans="1:9" ht="16.5">
      <c r="A141" s="248"/>
      <c r="B141" s="316">
        <v>10.093999999999999</v>
      </c>
      <c r="C141" s="192" t="s">
        <v>281</v>
      </c>
      <c r="D141" s="257">
        <f>'4 Liabilities by repricing Qtr'!AA32</f>
        <v>0</v>
      </c>
      <c r="E141" s="255" t="str">
        <f t="shared" si="5"/>
        <v/>
      </c>
      <c r="F141" s="256"/>
      <c r="G141" s="256"/>
      <c r="H141" s="256"/>
      <c r="I141" s="256"/>
    </row>
    <row r="142" spans="1:9" ht="16.5">
      <c r="A142" s="248"/>
      <c r="B142" s="316">
        <v>10.099</v>
      </c>
      <c r="C142" s="192" t="s">
        <v>253</v>
      </c>
      <c r="D142" s="257">
        <f>'4 Liabilities by repricing Qtr'!AA33</f>
        <v>0</v>
      </c>
      <c r="E142" s="255" t="str">
        <f t="shared" si="5"/>
        <v/>
      </c>
      <c r="F142" s="256"/>
      <c r="G142" s="256"/>
      <c r="H142" s="256"/>
      <c r="I142" s="256"/>
    </row>
    <row r="143" spans="1:9" ht="16.5">
      <c r="A143" s="248"/>
      <c r="B143" s="322" t="s">
        <v>533</v>
      </c>
      <c r="C143" s="97"/>
      <c r="D143" s="257">
        <f>'4 Liabilities by repricing Qtr'!AA37</f>
        <v>0</v>
      </c>
      <c r="E143" s="255" t="str">
        <f t="shared" si="5"/>
        <v/>
      </c>
      <c r="F143" s="256"/>
      <c r="G143" s="256"/>
      <c r="H143" s="256"/>
      <c r="I143" s="256"/>
    </row>
    <row r="144" spans="1:9" ht="16.5">
      <c r="A144" s="248"/>
      <c r="B144" s="316">
        <v>11.1</v>
      </c>
      <c r="C144" s="192" t="s">
        <v>206</v>
      </c>
      <c r="D144" s="257">
        <f>'4 Liabilities by repricing Qtr'!AA38</f>
        <v>0</v>
      </c>
      <c r="E144" s="255" t="str">
        <f t="shared" si="5"/>
        <v/>
      </c>
      <c r="F144" s="256"/>
      <c r="G144" s="256"/>
      <c r="H144" s="256"/>
      <c r="I144" s="256"/>
    </row>
    <row r="145" spans="1:9" ht="16.5">
      <c r="A145" s="248"/>
      <c r="B145" s="316">
        <v>11.2</v>
      </c>
      <c r="C145" s="192" t="s">
        <v>207</v>
      </c>
      <c r="D145" s="257">
        <f>'4 Liabilities by repricing Qtr'!AA39</f>
        <v>0</v>
      </c>
      <c r="E145" s="255" t="str">
        <f t="shared" si="5"/>
        <v/>
      </c>
      <c r="F145" s="256"/>
      <c r="G145" s="256"/>
      <c r="H145" s="256"/>
      <c r="I145" s="256"/>
    </row>
    <row r="146" spans="1:9" ht="16.5">
      <c r="A146" s="248"/>
      <c r="B146" s="316">
        <v>11.9</v>
      </c>
      <c r="C146" s="192" t="s">
        <v>208</v>
      </c>
      <c r="D146" s="257">
        <f>'4 Liabilities by repricing Qtr'!AA40</f>
        <v>0</v>
      </c>
      <c r="E146" s="255" t="str">
        <f t="shared" si="5"/>
        <v/>
      </c>
      <c r="F146" s="256"/>
      <c r="G146" s="256"/>
      <c r="H146" s="256"/>
      <c r="I146" s="256"/>
    </row>
    <row r="147" spans="1:9" ht="16.5">
      <c r="A147" s="248"/>
      <c r="B147" s="322" t="s">
        <v>534</v>
      </c>
      <c r="C147" s="97"/>
      <c r="D147" s="257">
        <f>'4 Liabilities by repricing Qtr'!AA44</f>
        <v>0</v>
      </c>
      <c r="E147" s="255" t="str">
        <f t="shared" si="5"/>
        <v/>
      </c>
      <c r="F147" s="256"/>
      <c r="G147" s="256"/>
      <c r="H147" s="256"/>
      <c r="I147" s="256"/>
    </row>
    <row r="148" spans="1:9" ht="16.5">
      <c r="A148" s="248"/>
      <c r="B148" s="316">
        <v>12.1</v>
      </c>
      <c r="C148" s="192" t="s">
        <v>212</v>
      </c>
      <c r="D148" s="257">
        <f>'4 Liabilities by repricing Qtr'!AA45</f>
        <v>0</v>
      </c>
      <c r="E148" s="255" t="str">
        <f t="shared" si="5"/>
        <v/>
      </c>
      <c r="F148" s="256"/>
      <c r="G148" s="256"/>
      <c r="H148" s="256"/>
      <c r="I148" s="256"/>
    </row>
    <row r="149" spans="1:9" ht="16.5">
      <c r="A149" s="248"/>
      <c r="B149" s="316">
        <v>12.2</v>
      </c>
      <c r="C149" s="192" t="s">
        <v>213</v>
      </c>
      <c r="D149" s="257">
        <f>'4 Liabilities by repricing Qtr'!AA46</f>
        <v>0</v>
      </c>
      <c r="E149" s="255" t="str">
        <f t="shared" si="5"/>
        <v/>
      </c>
      <c r="F149" s="256"/>
      <c r="G149" s="256"/>
      <c r="H149" s="256"/>
      <c r="I149" s="256"/>
    </row>
    <row r="150" spans="1:9" ht="16.5">
      <c r="A150" s="248"/>
      <c r="B150" s="316">
        <v>12.9</v>
      </c>
      <c r="C150" s="192" t="s">
        <v>214</v>
      </c>
      <c r="D150" s="257">
        <f>'4 Liabilities by repricing Qtr'!AA47</f>
        <v>0</v>
      </c>
      <c r="E150" s="255" t="str">
        <f t="shared" si="5"/>
        <v/>
      </c>
      <c r="F150" s="256"/>
      <c r="G150" s="256"/>
      <c r="H150" s="256"/>
      <c r="I150" s="256"/>
    </row>
    <row r="151" spans="1:9" ht="16.5">
      <c r="A151" s="248"/>
      <c r="B151" s="322" t="s">
        <v>535</v>
      </c>
      <c r="C151" s="192"/>
      <c r="D151" s="257">
        <f>'4 Liabilities by repricing Qtr'!AA51</f>
        <v>0</v>
      </c>
      <c r="E151" s="255" t="str">
        <f t="shared" si="5"/>
        <v/>
      </c>
      <c r="F151" s="256"/>
      <c r="G151" s="256"/>
      <c r="H151" s="256"/>
      <c r="I151" s="256"/>
    </row>
    <row r="152" spans="1:9" ht="16.5">
      <c r="A152" s="248"/>
      <c r="B152" s="322" t="s">
        <v>536</v>
      </c>
      <c r="C152" s="192"/>
      <c r="D152" s="257">
        <f>'4 Liabilities by repricing Qtr'!AA53</f>
        <v>0</v>
      </c>
      <c r="E152" s="255" t="str">
        <f t="shared" si="5"/>
        <v/>
      </c>
      <c r="F152" s="256"/>
      <c r="G152" s="256"/>
      <c r="H152" s="256"/>
      <c r="I152" s="256"/>
    </row>
    <row r="153" spans="1:9" ht="16.5">
      <c r="A153" s="248"/>
      <c r="B153" s="322" t="s">
        <v>549</v>
      </c>
      <c r="C153" s="192"/>
      <c r="D153" s="257">
        <f>'4 Liabilities by repricing Qtr'!AA55</f>
        <v>0</v>
      </c>
      <c r="E153" s="255" t="str">
        <f t="shared" si="5"/>
        <v/>
      </c>
      <c r="F153" s="256"/>
      <c r="G153" s="256"/>
      <c r="H153" s="256"/>
      <c r="I153" s="256"/>
    </row>
    <row r="154" spans="1:9" ht="16.5">
      <c r="A154" s="248"/>
      <c r="B154" s="309" t="s">
        <v>538</v>
      </c>
      <c r="C154" s="310"/>
      <c r="D154" s="259">
        <f>'4 Liabilities by repricing Qtr'!AA57</f>
        <v>0</v>
      </c>
      <c r="E154" s="255" t="str">
        <f t="shared" si="5"/>
        <v/>
      </c>
      <c r="F154" s="256"/>
      <c r="G154" s="256"/>
      <c r="H154" s="256"/>
      <c r="I154" s="256"/>
    </row>
    <row r="155" spans="1:9" ht="20.25">
      <c r="A155" s="248"/>
      <c r="B155" s="320" t="s">
        <v>550</v>
      </c>
      <c r="C155" s="315"/>
      <c r="D155" s="321"/>
      <c r="E155" s="255"/>
      <c r="F155" s="256"/>
      <c r="G155" s="256"/>
      <c r="H155" s="256"/>
      <c r="I155" s="256"/>
    </row>
    <row r="156" spans="1:9" ht="16.5">
      <c r="A156" s="248"/>
      <c r="B156" s="322" t="s">
        <v>532</v>
      </c>
      <c r="C156" s="192"/>
      <c r="D156" s="259">
        <f>'4 Liabilities by repricing Qtr'!AA64</f>
        <v>0</v>
      </c>
      <c r="E156" s="255" t="str">
        <f t="shared" ref="E156:E219" si="6">IF((OR(D156&gt;0.2, D156&lt;-0.2)),"Validation error","")</f>
        <v/>
      </c>
      <c r="F156" s="256"/>
      <c r="G156" s="256"/>
      <c r="H156" s="256"/>
      <c r="I156" s="256"/>
    </row>
    <row r="157" spans="1:9" ht="16.5">
      <c r="A157" s="248"/>
      <c r="B157" s="322" t="s">
        <v>316</v>
      </c>
      <c r="C157" s="192"/>
      <c r="D157" s="259">
        <f>'4 Liabilities by repricing Qtr'!AA66</f>
        <v>0</v>
      </c>
      <c r="E157" s="255" t="str">
        <f t="shared" si="6"/>
        <v/>
      </c>
      <c r="F157" s="256"/>
      <c r="G157" s="256"/>
      <c r="H157" s="256"/>
      <c r="I157" s="256"/>
    </row>
    <row r="158" spans="1:9" ht="16.5">
      <c r="A158" s="248"/>
      <c r="B158" s="316">
        <v>10.01</v>
      </c>
      <c r="C158" s="192" t="s">
        <v>243</v>
      </c>
      <c r="D158" s="259">
        <f>'4 Liabilities by repricing Qtr'!AA67</f>
        <v>0</v>
      </c>
      <c r="E158" s="255" t="str">
        <f t="shared" si="6"/>
        <v/>
      </c>
      <c r="F158" s="256"/>
      <c r="G158" s="256"/>
      <c r="H158" s="256"/>
      <c r="I158" s="256"/>
    </row>
    <row r="159" spans="1:9" ht="16.5">
      <c r="A159" s="248"/>
      <c r="B159" s="316">
        <v>10.02</v>
      </c>
      <c r="C159" s="192" t="s">
        <v>249</v>
      </c>
      <c r="D159" s="259">
        <f>'4 Liabilities by repricing Qtr'!AA68</f>
        <v>0</v>
      </c>
      <c r="E159" s="255" t="str">
        <f t="shared" si="6"/>
        <v/>
      </c>
      <c r="F159" s="256"/>
      <c r="G159" s="256"/>
      <c r="H159" s="256"/>
      <c r="I159" s="256"/>
    </row>
    <row r="160" spans="1:9" ht="16.5">
      <c r="A160" s="248"/>
      <c r="B160" s="316">
        <v>10.029999999999999</v>
      </c>
      <c r="C160" s="192" t="s">
        <v>264</v>
      </c>
      <c r="D160" s="259">
        <f>'4 Liabilities by repricing Qtr'!AA69</f>
        <v>0</v>
      </c>
      <c r="E160" s="255" t="str">
        <f t="shared" si="6"/>
        <v/>
      </c>
      <c r="F160" s="256"/>
      <c r="G160" s="256"/>
      <c r="H160" s="256"/>
      <c r="I160" s="256"/>
    </row>
    <row r="161" spans="1:9" ht="16.5">
      <c r="A161" s="248"/>
      <c r="B161" s="316">
        <v>10.039999999999999</v>
      </c>
      <c r="C161" s="192" t="s">
        <v>265</v>
      </c>
      <c r="D161" s="259">
        <f>'4 Liabilities by repricing Qtr'!AA70</f>
        <v>0</v>
      </c>
      <c r="E161" s="255" t="str">
        <f t="shared" si="6"/>
        <v/>
      </c>
      <c r="F161" s="256"/>
      <c r="G161" s="256"/>
      <c r="H161" s="256"/>
      <c r="I161" s="256"/>
    </row>
    <row r="162" spans="1:9" ht="16.5">
      <c r="A162" s="248"/>
      <c r="B162" s="316">
        <v>10.050000000000001</v>
      </c>
      <c r="C162" s="192" t="s">
        <v>266</v>
      </c>
      <c r="D162" s="259">
        <f>'4 Liabilities by repricing Qtr'!AA71</f>
        <v>0</v>
      </c>
      <c r="E162" s="255" t="str">
        <f t="shared" si="6"/>
        <v/>
      </c>
      <c r="F162" s="256"/>
      <c r="G162" s="256"/>
      <c r="H162" s="256"/>
      <c r="I162" s="256"/>
    </row>
    <row r="163" spans="1:9" ht="16.5">
      <c r="A163" s="248"/>
      <c r="B163" s="316">
        <v>10.06</v>
      </c>
      <c r="C163" s="192" t="s">
        <v>267</v>
      </c>
      <c r="D163" s="259">
        <f>'4 Liabilities by repricing Qtr'!AA72</f>
        <v>0</v>
      </c>
      <c r="E163" s="255" t="str">
        <f t="shared" si="6"/>
        <v/>
      </c>
      <c r="F163" s="256"/>
      <c r="G163" s="256"/>
      <c r="H163" s="256"/>
      <c r="I163" s="256"/>
    </row>
    <row r="164" spans="1:9" ht="16.5">
      <c r="A164" s="248"/>
      <c r="B164" s="316">
        <v>10.07</v>
      </c>
      <c r="C164" s="192" t="s">
        <v>277</v>
      </c>
      <c r="D164" s="259">
        <f>'4 Liabilities by repricing Qtr'!AA73</f>
        <v>0</v>
      </c>
      <c r="E164" s="255" t="str">
        <f t="shared" si="6"/>
        <v/>
      </c>
      <c r="F164" s="256"/>
      <c r="G164" s="256"/>
      <c r="H164" s="256"/>
      <c r="I164" s="256"/>
    </row>
    <row r="165" spans="1:9" ht="16.5">
      <c r="A165" s="248"/>
      <c r="B165" s="316">
        <v>10.08</v>
      </c>
      <c r="C165" s="192" t="s">
        <v>278</v>
      </c>
      <c r="D165" s="259">
        <f>'4 Liabilities by repricing Qtr'!AA74</f>
        <v>0</v>
      </c>
      <c r="E165" s="255" t="str">
        <f t="shared" si="6"/>
        <v/>
      </c>
      <c r="F165" s="256"/>
      <c r="G165" s="256"/>
      <c r="H165" s="256"/>
      <c r="I165" s="256"/>
    </row>
    <row r="166" spans="1:9" ht="16.5">
      <c r="A166" s="248"/>
      <c r="B166" s="322" t="s">
        <v>292</v>
      </c>
      <c r="C166" s="192"/>
      <c r="D166" s="259">
        <f>'4 Liabilities by repricing Qtr'!AA77</f>
        <v>0</v>
      </c>
      <c r="E166" s="255" t="str">
        <f t="shared" si="6"/>
        <v/>
      </c>
      <c r="F166" s="256"/>
      <c r="G166" s="256"/>
      <c r="H166" s="256"/>
      <c r="I166" s="256"/>
    </row>
    <row r="167" spans="1:9" ht="16.5">
      <c r="A167" s="248"/>
      <c r="B167" s="316">
        <v>10.090999999999999</v>
      </c>
      <c r="C167" s="192" t="s">
        <v>252</v>
      </c>
      <c r="D167" s="259">
        <f>'4 Liabilities by repricing Qtr'!AA78</f>
        <v>0</v>
      </c>
      <c r="E167" s="255" t="str">
        <f t="shared" si="6"/>
        <v/>
      </c>
      <c r="F167" s="256"/>
      <c r="G167" s="256"/>
      <c r="H167" s="256"/>
      <c r="I167" s="256"/>
    </row>
    <row r="168" spans="1:9" ht="16.5">
      <c r="A168" s="248"/>
      <c r="B168" s="316">
        <v>10.092000000000001</v>
      </c>
      <c r="C168" s="192" t="s">
        <v>270</v>
      </c>
      <c r="D168" s="259">
        <f>'4 Liabilities by repricing Qtr'!AA79</f>
        <v>0</v>
      </c>
      <c r="E168" s="255" t="str">
        <f t="shared" si="6"/>
        <v/>
      </c>
      <c r="F168" s="256"/>
      <c r="G168" s="256"/>
      <c r="H168" s="256"/>
      <c r="I168" s="256"/>
    </row>
    <row r="169" spans="1:9" ht="16.5">
      <c r="A169" s="248"/>
      <c r="B169" s="316">
        <v>10.093</v>
      </c>
      <c r="C169" s="192" t="s">
        <v>271</v>
      </c>
      <c r="D169" s="259">
        <f>'4 Liabilities by repricing Qtr'!AA80</f>
        <v>0</v>
      </c>
      <c r="E169" s="255" t="str">
        <f t="shared" si="6"/>
        <v/>
      </c>
      <c r="F169" s="256"/>
      <c r="G169" s="256"/>
      <c r="H169" s="256"/>
      <c r="I169" s="256"/>
    </row>
    <row r="170" spans="1:9" ht="16.5">
      <c r="A170" s="248"/>
      <c r="B170" s="316">
        <v>10.093999999999999</v>
      </c>
      <c r="C170" s="192" t="s">
        <v>281</v>
      </c>
      <c r="D170" s="259">
        <f>'4 Liabilities by repricing Qtr'!AA81</f>
        <v>0</v>
      </c>
      <c r="E170" s="255" t="str">
        <f t="shared" si="6"/>
        <v/>
      </c>
      <c r="F170" s="256"/>
      <c r="G170" s="256"/>
      <c r="H170" s="256"/>
      <c r="I170" s="256"/>
    </row>
    <row r="171" spans="1:9" ht="16.5">
      <c r="A171" s="248"/>
      <c r="B171" s="316">
        <v>10.099</v>
      </c>
      <c r="C171" s="192" t="s">
        <v>253</v>
      </c>
      <c r="D171" s="259">
        <f>'4 Liabilities by repricing Qtr'!AA82</f>
        <v>0</v>
      </c>
      <c r="E171" s="255" t="str">
        <f t="shared" si="6"/>
        <v/>
      </c>
      <c r="F171" s="256"/>
      <c r="G171" s="256"/>
      <c r="H171" s="256"/>
      <c r="I171" s="256"/>
    </row>
    <row r="172" spans="1:9" ht="16.5">
      <c r="A172" s="248"/>
      <c r="B172" s="322" t="s">
        <v>533</v>
      </c>
      <c r="C172" s="97"/>
      <c r="D172" s="259">
        <f>'4 Liabilities by repricing Qtr'!AA86</f>
        <v>0</v>
      </c>
      <c r="E172" s="255" t="str">
        <f t="shared" si="6"/>
        <v/>
      </c>
      <c r="F172" s="256"/>
      <c r="G172" s="256"/>
      <c r="H172" s="256"/>
      <c r="I172" s="256"/>
    </row>
    <row r="173" spans="1:9" ht="16.5">
      <c r="A173" s="248"/>
      <c r="B173" s="316">
        <v>11.1</v>
      </c>
      <c r="C173" s="192" t="s">
        <v>206</v>
      </c>
      <c r="D173" s="259">
        <f>'4 Liabilities by repricing Qtr'!AA87</f>
        <v>0</v>
      </c>
      <c r="E173" s="255" t="str">
        <f t="shared" si="6"/>
        <v/>
      </c>
      <c r="F173" s="256"/>
      <c r="G173" s="256"/>
      <c r="H173" s="256"/>
      <c r="I173" s="256"/>
    </row>
    <row r="174" spans="1:9" ht="16.5">
      <c r="A174" s="248"/>
      <c r="B174" s="316">
        <v>11.2</v>
      </c>
      <c r="C174" s="192" t="s">
        <v>207</v>
      </c>
      <c r="D174" s="259">
        <f>'4 Liabilities by repricing Qtr'!AA88</f>
        <v>0</v>
      </c>
      <c r="E174" s="255" t="str">
        <f t="shared" si="6"/>
        <v/>
      </c>
      <c r="F174" s="256"/>
      <c r="G174" s="256"/>
      <c r="H174" s="256"/>
      <c r="I174" s="256"/>
    </row>
    <row r="175" spans="1:9" ht="16.5">
      <c r="A175" s="248"/>
      <c r="B175" s="316">
        <v>11.9</v>
      </c>
      <c r="C175" s="192" t="s">
        <v>208</v>
      </c>
      <c r="D175" s="259">
        <f>'4 Liabilities by repricing Qtr'!AA89</f>
        <v>0</v>
      </c>
      <c r="E175" s="255" t="str">
        <f t="shared" si="6"/>
        <v/>
      </c>
      <c r="F175" s="256"/>
      <c r="G175" s="256"/>
      <c r="H175" s="256"/>
      <c r="I175" s="256"/>
    </row>
    <row r="176" spans="1:9" ht="16.5">
      <c r="A176" s="248"/>
      <c r="B176" s="322" t="s">
        <v>534</v>
      </c>
      <c r="C176" s="97"/>
      <c r="D176" s="259">
        <f>'4 Liabilities by repricing Qtr'!AA93</f>
        <v>0</v>
      </c>
      <c r="E176" s="255" t="str">
        <f t="shared" si="6"/>
        <v/>
      </c>
      <c r="F176" s="256"/>
      <c r="G176" s="256"/>
      <c r="H176" s="256"/>
      <c r="I176" s="256"/>
    </row>
    <row r="177" spans="1:9" ht="16.5">
      <c r="A177" s="248"/>
      <c r="B177" s="316">
        <v>12.1</v>
      </c>
      <c r="C177" s="192" t="s">
        <v>212</v>
      </c>
      <c r="D177" s="259">
        <f>'4 Liabilities by repricing Qtr'!AA94</f>
        <v>0</v>
      </c>
      <c r="E177" s="255" t="str">
        <f t="shared" si="6"/>
        <v/>
      </c>
      <c r="F177" s="256"/>
      <c r="G177" s="256"/>
      <c r="H177" s="256"/>
      <c r="I177" s="256"/>
    </row>
    <row r="178" spans="1:9" ht="16.5">
      <c r="A178" s="248"/>
      <c r="B178" s="316">
        <v>12.2</v>
      </c>
      <c r="C178" s="192" t="s">
        <v>213</v>
      </c>
      <c r="D178" s="259">
        <f>'4 Liabilities by repricing Qtr'!AA95</f>
        <v>0</v>
      </c>
      <c r="E178" s="255" t="str">
        <f t="shared" si="6"/>
        <v/>
      </c>
      <c r="F178" s="256"/>
      <c r="G178" s="256"/>
      <c r="H178" s="256"/>
      <c r="I178" s="256"/>
    </row>
    <row r="179" spans="1:9" ht="16.5">
      <c r="A179" s="248"/>
      <c r="B179" s="316">
        <v>12.9</v>
      </c>
      <c r="C179" s="192" t="s">
        <v>214</v>
      </c>
      <c r="D179" s="259">
        <f>'4 Liabilities by repricing Qtr'!AA96</f>
        <v>0</v>
      </c>
      <c r="E179" s="255" t="str">
        <f t="shared" si="6"/>
        <v/>
      </c>
      <c r="F179" s="256"/>
      <c r="G179" s="256"/>
      <c r="H179" s="256"/>
      <c r="I179" s="256"/>
    </row>
    <row r="180" spans="1:9" ht="16.5">
      <c r="A180" s="248"/>
      <c r="B180" s="322" t="s">
        <v>535</v>
      </c>
      <c r="C180" s="192"/>
      <c r="D180" s="259">
        <f>'4 Liabilities by repricing Qtr'!AA100</f>
        <v>0</v>
      </c>
      <c r="E180" s="255" t="str">
        <f t="shared" si="6"/>
        <v/>
      </c>
      <c r="F180" s="256"/>
      <c r="G180" s="256"/>
      <c r="H180" s="256"/>
      <c r="I180" s="256"/>
    </row>
    <row r="181" spans="1:9" ht="16.5">
      <c r="A181" s="248"/>
      <c r="B181" s="322" t="s">
        <v>536</v>
      </c>
      <c r="C181" s="192"/>
      <c r="D181" s="259">
        <f>'4 Liabilities by repricing Qtr'!AA102</f>
        <v>0</v>
      </c>
      <c r="E181" s="255" t="str">
        <f t="shared" si="6"/>
        <v/>
      </c>
      <c r="F181" s="256"/>
      <c r="G181" s="256"/>
      <c r="H181" s="256"/>
      <c r="I181" s="256"/>
    </row>
    <row r="182" spans="1:9" ht="16.5">
      <c r="A182" s="248"/>
      <c r="B182" s="322" t="s">
        <v>549</v>
      </c>
      <c r="C182" s="192"/>
      <c r="D182" s="259">
        <f>'4 Liabilities by repricing Qtr'!AA104</f>
        <v>0</v>
      </c>
      <c r="E182" s="255" t="str">
        <f t="shared" si="6"/>
        <v/>
      </c>
      <c r="F182" s="256"/>
      <c r="G182" s="256"/>
      <c r="H182" s="256"/>
      <c r="I182" s="256"/>
    </row>
    <row r="183" spans="1:9" ht="16.5">
      <c r="A183" s="248"/>
      <c r="B183" s="309" t="s">
        <v>538</v>
      </c>
      <c r="C183" s="310"/>
      <c r="D183" s="259">
        <f>'4 Liabilities by repricing Qtr'!AA106</f>
        <v>0</v>
      </c>
      <c r="E183" s="255" t="str">
        <f t="shared" si="6"/>
        <v/>
      </c>
      <c r="F183" s="256"/>
      <c r="G183" s="256"/>
      <c r="H183" s="256"/>
      <c r="I183" s="256"/>
    </row>
    <row r="184" spans="1:9" ht="16.5">
      <c r="A184" s="435"/>
      <c r="B184" s="438" t="s">
        <v>551</v>
      </c>
      <c r="C184" s="439"/>
      <c r="D184" s="440"/>
      <c r="E184" s="255" t="str">
        <f t="shared" si="6"/>
        <v/>
      </c>
      <c r="F184" s="435"/>
      <c r="G184" s="435"/>
      <c r="H184" s="435"/>
      <c r="I184" s="435"/>
    </row>
    <row r="185" spans="1:9" ht="16.5">
      <c r="A185" s="436"/>
      <c r="B185" s="441" t="s">
        <v>273</v>
      </c>
      <c r="C185" s="442"/>
      <c r="D185" s="259">
        <f>'2a Loans by product Qtr'!AA18</f>
        <v>0</v>
      </c>
      <c r="E185" s="255" t="str">
        <f t="shared" si="6"/>
        <v/>
      </c>
      <c r="F185" s="436"/>
      <c r="G185" s="436"/>
      <c r="H185" s="436"/>
      <c r="I185" s="436"/>
    </row>
    <row r="186" spans="1:9" ht="16.5">
      <c r="A186" s="436"/>
      <c r="B186" s="441">
        <v>4.0999999999999996</v>
      </c>
      <c r="C186" s="442" t="s">
        <v>345</v>
      </c>
      <c r="D186" s="259">
        <f>'2a Loans by product Qtr'!AA23</f>
        <v>0</v>
      </c>
      <c r="E186" s="255" t="str">
        <f t="shared" si="6"/>
        <v/>
      </c>
      <c r="F186" s="436"/>
      <c r="G186" s="436"/>
      <c r="H186" s="436"/>
      <c r="I186" s="436"/>
    </row>
    <row r="187" spans="1:9" ht="16.5">
      <c r="A187" s="436"/>
      <c r="B187" s="441">
        <v>4.2</v>
      </c>
      <c r="C187" s="442" t="s">
        <v>346</v>
      </c>
      <c r="D187" s="259">
        <f>'2a Loans by product Qtr'!AA24</f>
        <v>0</v>
      </c>
      <c r="E187" s="255" t="str">
        <f t="shared" si="6"/>
        <v/>
      </c>
      <c r="F187" s="436"/>
      <c r="G187" s="436"/>
      <c r="H187" s="436"/>
      <c r="I187" s="436"/>
    </row>
    <row r="188" spans="1:9" ht="16.5">
      <c r="A188" s="436"/>
      <c r="B188" s="441">
        <v>4.4800000000000004</v>
      </c>
      <c r="C188" s="442" t="s">
        <v>371</v>
      </c>
      <c r="D188" s="259">
        <f>'2a Loans by product Qtr'!AA26</f>
        <v>0</v>
      </c>
      <c r="E188" s="255" t="str">
        <f t="shared" si="6"/>
        <v/>
      </c>
      <c r="F188" s="436"/>
      <c r="G188" s="436"/>
      <c r="H188" s="436"/>
      <c r="I188" s="436"/>
    </row>
    <row r="189" spans="1:9" ht="16.5">
      <c r="A189" s="436"/>
      <c r="B189" s="441"/>
      <c r="C189" s="442" t="s">
        <v>372</v>
      </c>
      <c r="D189" s="259">
        <f>'2a Loans by product Qtr'!AA28</f>
        <v>0</v>
      </c>
      <c r="E189" s="255" t="str">
        <f t="shared" si="6"/>
        <v/>
      </c>
      <c r="F189" s="436"/>
      <c r="G189" s="436"/>
      <c r="H189" s="436"/>
      <c r="I189" s="436"/>
    </row>
    <row r="190" spans="1:9" ht="16.5">
      <c r="A190" s="436"/>
      <c r="B190" s="441"/>
      <c r="C190" s="442" t="s">
        <v>383</v>
      </c>
      <c r="D190" s="259">
        <f>'2a Loans by product Qtr'!AA59</f>
        <v>0</v>
      </c>
      <c r="E190" s="255" t="str">
        <f t="shared" si="6"/>
        <v/>
      </c>
      <c r="F190" s="436"/>
      <c r="G190" s="436"/>
      <c r="H190" s="436"/>
      <c r="I190" s="436"/>
    </row>
    <row r="191" spans="1:9" ht="16.5">
      <c r="A191" s="436"/>
      <c r="B191" s="443"/>
      <c r="C191" s="444" t="s">
        <v>229</v>
      </c>
      <c r="D191" s="259">
        <f>'2a Loans by product Qtr'!AA61</f>
        <v>0</v>
      </c>
      <c r="E191" s="255" t="str">
        <f t="shared" si="6"/>
        <v/>
      </c>
      <c r="F191" s="436"/>
      <c r="G191" s="436"/>
      <c r="H191" s="436"/>
      <c r="I191" s="436"/>
    </row>
    <row r="192" spans="1:9" ht="16.5">
      <c r="A192" s="436"/>
      <c r="B192" s="438" t="s">
        <v>552</v>
      </c>
      <c r="C192" s="445"/>
      <c r="D192" s="446"/>
      <c r="E192" s="255" t="str">
        <f t="shared" si="6"/>
        <v/>
      </c>
      <c r="F192" s="436"/>
      <c r="G192" s="436"/>
      <c r="H192" s="436"/>
      <c r="I192" s="436"/>
    </row>
    <row r="193" spans="1:9" ht="16.5">
      <c r="A193" s="436"/>
      <c r="B193" s="441" t="s">
        <v>273</v>
      </c>
      <c r="C193" s="435"/>
      <c r="D193" s="259">
        <f>'2a Loans by product Qtr'!AB18</f>
        <v>0</v>
      </c>
      <c r="E193" s="255" t="str">
        <f t="shared" si="6"/>
        <v/>
      </c>
      <c r="F193" s="436"/>
      <c r="G193" s="436"/>
      <c r="H193" s="436"/>
      <c r="I193" s="436"/>
    </row>
    <row r="194" spans="1:9" ht="16.5">
      <c r="A194" s="436"/>
      <c r="B194" s="447" t="s">
        <v>369</v>
      </c>
      <c r="C194" s="435"/>
      <c r="D194" s="259">
        <f>'2a Loans by product Qtr'!AB20</f>
        <v>0</v>
      </c>
      <c r="E194" s="255" t="str">
        <f t="shared" si="6"/>
        <v/>
      </c>
      <c r="F194" s="436"/>
      <c r="G194" s="436"/>
      <c r="H194" s="436"/>
      <c r="I194" s="436"/>
    </row>
    <row r="195" spans="1:9" ht="16.5">
      <c r="A195" s="436"/>
      <c r="B195" s="447" t="s">
        <v>370</v>
      </c>
      <c r="C195" s="435"/>
      <c r="D195" s="259">
        <f>'2a Loans by product Qtr'!AB22</f>
        <v>0</v>
      </c>
      <c r="E195" s="255" t="str">
        <f t="shared" si="6"/>
        <v/>
      </c>
      <c r="F195" s="436"/>
      <c r="G195" s="436"/>
      <c r="H195" s="436"/>
      <c r="I195" s="436"/>
    </row>
    <row r="196" spans="1:9" ht="16.5">
      <c r="A196" s="436"/>
      <c r="B196" s="441">
        <v>4.0999999999999996</v>
      </c>
      <c r="C196" s="442" t="s">
        <v>345</v>
      </c>
      <c r="D196" s="259">
        <f>'2a Loans by product Qtr'!AB23</f>
        <v>0</v>
      </c>
      <c r="E196" s="255" t="str">
        <f t="shared" si="6"/>
        <v/>
      </c>
      <c r="F196" s="436"/>
      <c r="G196" s="436"/>
      <c r="H196" s="436"/>
      <c r="I196" s="436"/>
    </row>
    <row r="197" spans="1:9" ht="16.5">
      <c r="A197" s="436"/>
      <c r="B197" s="441">
        <v>4.2</v>
      </c>
      <c r="C197" s="442" t="s">
        <v>346</v>
      </c>
      <c r="D197" s="259">
        <f>'2a Loans by product Qtr'!AB24</f>
        <v>0</v>
      </c>
      <c r="E197" s="255" t="str">
        <f t="shared" si="6"/>
        <v/>
      </c>
      <c r="F197" s="436"/>
      <c r="G197" s="436"/>
      <c r="H197" s="436"/>
      <c r="I197" s="436"/>
    </row>
    <row r="198" spans="1:9" ht="16.5">
      <c r="A198" s="436"/>
      <c r="B198" s="447"/>
      <c r="C198" s="435" t="s">
        <v>371</v>
      </c>
      <c r="D198" s="259">
        <f>'2a Loans by product Qtr'!AB26</f>
        <v>0</v>
      </c>
      <c r="E198" s="255" t="str">
        <f t="shared" si="6"/>
        <v/>
      </c>
      <c r="F198" s="436"/>
      <c r="G198" s="436"/>
      <c r="H198" s="436"/>
      <c r="I198" s="436"/>
    </row>
    <row r="199" spans="1:9" ht="16.5">
      <c r="A199" s="436"/>
      <c r="B199" s="447" t="s">
        <v>372</v>
      </c>
      <c r="C199" s="435"/>
      <c r="D199" s="259">
        <f>'2a Loans by product Qtr'!AB28</f>
        <v>0</v>
      </c>
      <c r="E199" s="255" t="str">
        <f t="shared" si="6"/>
        <v/>
      </c>
      <c r="F199" s="436"/>
      <c r="G199" s="436"/>
      <c r="H199" s="436"/>
      <c r="I199" s="436"/>
    </row>
    <row r="200" spans="1:9" ht="16.5">
      <c r="A200" s="436"/>
      <c r="B200" s="447" t="s">
        <v>373</v>
      </c>
      <c r="C200" s="435"/>
      <c r="D200" s="259">
        <f>'2a Loans by product Qtr'!AB30</f>
        <v>0</v>
      </c>
      <c r="E200" s="255" t="str">
        <f t="shared" si="6"/>
        <v/>
      </c>
      <c r="F200" s="436"/>
      <c r="G200" s="436"/>
      <c r="H200" s="436"/>
      <c r="I200" s="436"/>
    </row>
    <row r="201" spans="1:9" ht="16.5">
      <c r="A201" s="436"/>
      <c r="B201" s="448" t="s">
        <v>374</v>
      </c>
      <c r="C201" s="435"/>
      <c r="D201" s="259">
        <f>'2a Loans by product Qtr'!AB32</f>
        <v>0</v>
      </c>
      <c r="E201" s="255" t="str">
        <f t="shared" si="6"/>
        <v/>
      </c>
      <c r="F201" s="436"/>
      <c r="G201" s="436"/>
      <c r="H201" s="436"/>
      <c r="I201" s="436"/>
    </row>
    <row r="202" spans="1:9" ht="16.5">
      <c r="A202" s="436"/>
      <c r="B202" s="447"/>
      <c r="C202" s="364" t="s">
        <v>274</v>
      </c>
      <c r="D202" s="259">
        <f>'2a Loans by product Qtr'!AB33</f>
        <v>0</v>
      </c>
      <c r="E202" s="255" t="str">
        <f t="shared" si="6"/>
        <v/>
      </c>
      <c r="F202" s="436"/>
      <c r="G202" s="436"/>
      <c r="H202" s="436"/>
      <c r="I202" s="436"/>
    </row>
    <row r="203" spans="1:9" ht="16.5">
      <c r="A203" s="436"/>
      <c r="B203" s="447"/>
      <c r="C203" s="364" t="s">
        <v>275</v>
      </c>
      <c r="D203" s="259">
        <f>'2a Loans by product Qtr'!AB34</f>
        <v>0</v>
      </c>
      <c r="E203" s="255" t="str">
        <f t="shared" si="6"/>
        <v/>
      </c>
      <c r="F203" s="436"/>
      <c r="G203" s="436"/>
      <c r="H203" s="436"/>
      <c r="I203" s="436"/>
    </row>
    <row r="204" spans="1:9" ht="16.5">
      <c r="A204" s="436"/>
      <c r="B204" s="447"/>
      <c r="C204" s="364" t="s">
        <v>276</v>
      </c>
      <c r="D204" s="259">
        <f>'2a Loans by product Qtr'!AB35</f>
        <v>0</v>
      </c>
      <c r="E204" s="255" t="str">
        <f t="shared" si="6"/>
        <v/>
      </c>
      <c r="F204" s="436"/>
      <c r="G204" s="436"/>
      <c r="H204" s="436"/>
      <c r="I204" s="436"/>
    </row>
    <row r="205" spans="1:9" ht="16.5">
      <c r="A205" s="436"/>
      <c r="B205" s="447" t="s">
        <v>375</v>
      </c>
      <c r="C205" s="435"/>
      <c r="D205" s="259">
        <f>'2a Loans by product Qtr'!AB37</f>
        <v>0</v>
      </c>
      <c r="E205" s="255" t="str">
        <f t="shared" si="6"/>
        <v/>
      </c>
      <c r="F205" s="436"/>
      <c r="G205" s="436"/>
      <c r="H205" s="436"/>
      <c r="I205" s="436"/>
    </row>
    <row r="206" spans="1:9" ht="16.5">
      <c r="A206" s="436"/>
      <c r="B206" s="447"/>
      <c r="C206" s="435" t="s">
        <v>274</v>
      </c>
      <c r="D206" s="259">
        <f>'2a Loans by product Qtr'!AB38</f>
        <v>0</v>
      </c>
      <c r="E206" s="255" t="str">
        <f t="shared" si="6"/>
        <v/>
      </c>
      <c r="F206" s="436"/>
      <c r="G206" s="436"/>
      <c r="H206" s="436"/>
      <c r="I206" s="436"/>
    </row>
    <row r="207" spans="1:9" ht="16.5">
      <c r="A207" s="436"/>
      <c r="B207" s="447"/>
      <c r="C207" s="435" t="s">
        <v>275</v>
      </c>
      <c r="D207" s="259">
        <f>'2a Loans by product Qtr'!AB39</f>
        <v>0</v>
      </c>
      <c r="E207" s="255" t="str">
        <f t="shared" si="6"/>
        <v/>
      </c>
      <c r="F207" s="436"/>
      <c r="G207" s="436"/>
      <c r="H207" s="436"/>
      <c r="I207" s="436"/>
    </row>
    <row r="208" spans="1:9" ht="16.5">
      <c r="A208" s="436"/>
      <c r="B208" s="447"/>
      <c r="C208" s="435" t="s">
        <v>276</v>
      </c>
      <c r="D208" s="259">
        <f>'2a Loans by product Qtr'!AB40</f>
        <v>0</v>
      </c>
      <c r="E208" s="255" t="str">
        <f t="shared" si="6"/>
        <v/>
      </c>
      <c r="F208" s="436"/>
      <c r="G208" s="436"/>
      <c r="H208" s="436"/>
      <c r="I208" s="436"/>
    </row>
    <row r="209" spans="1:9" ht="16.5">
      <c r="A209" s="436"/>
      <c r="B209" s="448" t="s">
        <v>376</v>
      </c>
      <c r="C209" s="435"/>
      <c r="D209" s="259">
        <f>'2a Loans by product Qtr'!AB42</f>
        <v>0</v>
      </c>
      <c r="E209" s="255" t="str">
        <f t="shared" si="6"/>
        <v/>
      </c>
      <c r="F209" s="436"/>
      <c r="G209" s="436"/>
      <c r="H209" s="436"/>
      <c r="I209" s="436"/>
    </row>
    <row r="210" spans="1:9" ht="16.5">
      <c r="A210" s="436"/>
      <c r="B210" s="447"/>
      <c r="C210" s="364" t="s">
        <v>274</v>
      </c>
      <c r="D210" s="259">
        <f>'2a Loans by product Qtr'!AB43</f>
        <v>0</v>
      </c>
      <c r="E210" s="255" t="str">
        <f t="shared" si="6"/>
        <v/>
      </c>
      <c r="F210" s="436"/>
      <c r="G210" s="436"/>
      <c r="H210" s="436"/>
      <c r="I210" s="436"/>
    </row>
    <row r="211" spans="1:9" ht="16.5">
      <c r="A211" s="436"/>
      <c r="B211" s="447"/>
      <c r="C211" s="364" t="s">
        <v>275</v>
      </c>
      <c r="D211" s="259">
        <f>'2a Loans by product Qtr'!AB44</f>
        <v>0</v>
      </c>
      <c r="E211" s="255" t="str">
        <f t="shared" si="6"/>
        <v/>
      </c>
      <c r="F211" s="436"/>
      <c r="G211" s="436"/>
      <c r="H211" s="436"/>
      <c r="I211" s="436"/>
    </row>
    <row r="212" spans="1:9" ht="16.5">
      <c r="A212" s="436"/>
      <c r="B212" s="447"/>
      <c r="C212" s="364" t="s">
        <v>276</v>
      </c>
      <c r="D212" s="259">
        <f>'2a Loans by product Qtr'!AB45</f>
        <v>0</v>
      </c>
      <c r="E212" s="255" t="str">
        <f t="shared" si="6"/>
        <v/>
      </c>
      <c r="F212" s="436"/>
      <c r="G212" s="436"/>
      <c r="H212" s="436"/>
      <c r="I212" s="436"/>
    </row>
    <row r="213" spans="1:9" ht="16.5">
      <c r="A213" s="436"/>
      <c r="B213" s="447" t="s">
        <v>377</v>
      </c>
      <c r="C213" s="435"/>
      <c r="D213" s="259">
        <f>'2a Loans by product Qtr'!AB47</f>
        <v>0</v>
      </c>
      <c r="E213" s="255" t="str">
        <f t="shared" si="6"/>
        <v/>
      </c>
      <c r="F213" s="436"/>
      <c r="G213" s="436"/>
      <c r="H213" s="436"/>
      <c r="I213" s="436"/>
    </row>
    <row r="214" spans="1:9" ht="16.5">
      <c r="A214" s="436"/>
      <c r="B214" s="447"/>
      <c r="C214" s="435" t="s">
        <v>274</v>
      </c>
      <c r="D214" s="259">
        <f>'2a Loans by product Qtr'!AB48</f>
        <v>0</v>
      </c>
      <c r="E214" s="255" t="str">
        <f t="shared" si="6"/>
        <v/>
      </c>
      <c r="F214" s="436"/>
      <c r="G214" s="436"/>
      <c r="H214" s="436"/>
      <c r="I214" s="436"/>
    </row>
    <row r="215" spans="1:9" ht="16.5">
      <c r="A215" s="436"/>
      <c r="B215" s="447"/>
      <c r="C215" s="435" t="s">
        <v>275</v>
      </c>
      <c r="D215" s="259">
        <f>'2a Loans by product Qtr'!AB49</f>
        <v>0</v>
      </c>
      <c r="E215" s="255" t="str">
        <f t="shared" si="6"/>
        <v/>
      </c>
      <c r="F215" s="436"/>
      <c r="G215" s="436"/>
      <c r="H215" s="436"/>
      <c r="I215" s="436"/>
    </row>
    <row r="216" spans="1:9" ht="16.5">
      <c r="A216" s="436"/>
      <c r="B216" s="447"/>
      <c r="C216" s="435" t="s">
        <v>276</v>
      </c>
      <c r="D216" s="259">
        <f>'2a Loans by product Qtr'!AB50</f>
        <v>0</v>
      </c>
      <c r="E216" s="255" t="str">
        <f t="shared" si="6"/>
        <v/>
      </c>
      <c r="F216" s="436"/>
      <c r="G216" s="436"/>
      <c r="H216" s="436"/>
      <c r="I216" s="436"/>
    </row>
    <row r="217" spans="1:9" ht="16.5">
      <c r="A217" s="436"/>
      <c r="B217" s="447" t="s">
        <v>378</v>
      </c>
      <c r="C217" s="435"/>
      <c r="D217" s="259">
        <f>'2a Loans by product Qtr'!AB52</f>
        <v>0</v>
      </c>
      <c r="E217" s="255" t="str">
        <f t="shared" si="6"/>
        <v/>
      </c>
      <c r="F217" s="436"/>
      <c r="G217" s="436"/>
      <c r="H217" s="436"/>
      <c r="I217" s="436"/>
    </row>
    <row r="218" spans="1:9" ht="16.5">
      <c r="A218" s="436"/>
      <c r="B218" s="447"/>
      <c r="C218" s="435" t="s">
        <v>379</v>
      </c>
      <c r="D218" s="259">
        <f>'2a Loans by product Qtr'!AB54</f>
        <v>0</v>
      </c>
      <c r="E218" s="255" t="str">
        <f t="shared" si="6"/>
        <v/>
      </c>
      <c r="F218" s="436"/>
      <c r="G218" s="436"/>
      <c r="H218" s="436"/>
      <c r="I218" s="436"/>
    </row>
    <row r="219" spans="1:9" ht="16.5">
      <c r="A219" s="436"/>
      <c r="B219" s="447"/>
      <c r="C219" s="435" t="s">
        <v>380</v>
      </c>
      <c r="D219" s="259">
        <f>'2a Loans by product Qtr'!AB55</f>
        <v>0</v>
      </c>
      <c r="E219" s="255" t="str">
        <f t="shared" si="6"/>
        <v/>
      </c>
      <c r="F219" s="436"/>
      <c r="G219" s="436"/>
      <c r="H219" s="436"/>
      <c r="I219" s="436"/>
    </row>
    <row r="220" spans="1:9" ht="16.5">
      <c r="A220" s="436"/>
      <c r="B220" s="447"/>
      <c r="C220" s="435" t="s">
        <v>381</v>
      </c>
      <c r="D220" s="259">
        <f>'2a Loans by product Qtr'!AB56</f>
        <v>0</v>
      </c>
      <c r="E220" s="255" t="str">
        <f t="shared" ref="E220:E223" si="7">IF((OR(D220&gt;0.2, D220&lt;-0.2)),"Validation error","")</f>
        <v/>
      </c>
      <c r="F220" s="436"/>
      <c r="G220" s="436"/>
      <c r="H220" s="436"/>
      <c r="I220" s="436"/>
    </row>
    <row r="221" spans="1:9" ht="16.5">
      <c r="A221" s="436"/>
      <c r="B221" s="447"/>
      <c r="C221" s="435" t="s">
        <v>382</v>
      </c>
      <c r="D221" s="259">
        <f>'2a Loans by product Qtr'!AB57</f>
        <v>0</v>
      </c>
      <c r="E221" s="255" t="str">
        <f t="shared" si="7"/>
        <v/>
      </c>
      <c r="F221" s="436"/>
      <c r="G221" s="436"/>
      <c r="H221" s="436"/>
      <c r="I221" s="436"/>
    </row>
    <row r="222" spans="1:9" ht="16.5">
      <c r="A222" s="436"/>
      <c r="B222" s="448" t="s">
        <v>383</v>
      </c>
      <c r="C222" s="435"/>
      <c r="D222" s="259">
        <f>'2a Loans by product Qtr'!AB59</f>
        <v>0</v>
      </c>
      <c r="E222" s="255" t="str">
        <f t="shared" si="7"/>
        <v/>
      </c>
      <c r="F222" s="436"/>
      <c r="G222" s="436"/>
      <c r="H222" s="436"/>
      <c r="I222" s="436"/>
    </row>
    <row r="223" spans="1:9" ht="16.5">
      <c r="A223" s="436"/>
      <c r="B223" s="449" t="s">
        <v>229</v>
      </c>
      <c r="C223" s="450"/>
      <c r="D223" s="259">
        <f>'2a Loans by product Qtr'!AB61</f>
        <v>0</v>
      </c>
      <c r="E223" s="255" t="str">
        <f t="shared" si="7"/>
        <v/>
      </c>
      <c r="F223" s="436"/>
      <c r="G223" s="436"/>
      <c r="H223" s="436"/>
      <c r="I223" s="436"/>
    </row>
    <row r="224" spans="1:9" ht="16.5">
      <c r="A224" s="436"/>
      <c r="C224" s="244" t="s">
        <v>553</v>
      </c>
      <c r="D224" s="245">
        <f>COUNTIF(D8:D223,"&gt;0.2")+COUNTIF(D8:D223,"&lt;-0.2")</f>
        <v>0</v>
      </c>
      <c r="E224" s="437"/>
      <c r="F224" s="436"/>
      <c r="G224" s="436"/>
      <c r="H224" s="436"/>
      <c r="I224" s="436"/>
    </row>
    <row r="225" spans="1:9">
      <c r="A225" s="436"/>
      <c r="B225" s="436"/>
      <c r="C225" s="436"/>
      <c r="D225" s="436"/>
      <c r="E225" s="437"/>
      <c r="F225" s="436"/>
      <c r="G225" s="436"/>
      <c r="H225" s="436"/>
      <c r="I225" s="436"/>
    </row>
  </sheetData>
  <mergeCells count="4">
    <mergeCell ref="B1:I1"/>
    <mergeCell ref="B4:H5"/>
    <mergeCell ref="E7:I7"/>
    <mergeCell ref="B2:I2"/>
  </mergeCells>
  <conditionalFormatting sqref="D8:D223">
    <cfRule type="cellIs" dxfId="2" priority="1" operator="between">
      <formula>0.2</formula>
      <formula>-0.2</formula>
    </cfRule>
  </conditionalFormatting>
  <conditionalFormatting sqref="E8:E223">
    <cfRule type="containsText" dxfId="1" priority="2" operator="containsText" text="Validation error">
      <formula>NOT(ISERROR(SEARCH("Validation error",E8)))</formula>
    </cfRule>
  </conditionalFormatting>
  <conditionalFormatting sqref="E7:I7">
    <cfRule type="containsText" dxfId="0" priority="3" operator="containsText" text="Check Validation errors below">
      <formula>NOT(ISERROR(SEARCH("Check Validation errors below",E7)))</formula>
    </cfRule>
  </conditionalFormatting>
  <pageMargins left="0.70866141732283472" right="0.70866141732283472" top="0.74803149606299213" bottom="0.74803149606299213" header="0.31496062992125984" footer="0.31496062992125984"/>
  <pageSetup paperSize="8" scale="43" fitToHeight="3" orientation="portrait" r:id="rId1"/>
  <headerFooter>
    <oddHeader>&amp;C&amp;"Calibri"&amp;10&amp;K000000 IN CONFIDENCE&amp;1#_x000D_</oddHeader>
    <oddFooter>&amp;C_x000D_&amp;1#&amp;"Calibri"&amp;10&amp;K000000 IN CONFIDENCE</oddFooter>
  </headerFooter>
  <rowBreaks count="2" manualBreakCount="2">
    <brk id="72" max="8" man="1"/>
    <brk id="142" max="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I54"/>
  <sheetViews>
    <sheetView topLeftCell="B5" workbookViewId="0"/>
  </sheetViews>
  <sheetFormatPr defaultColWidth="9.140625" defaultRowHeight="14.25"/>
  <cols>
    <col min="1" max="1" width="15.28515625" style="33" customWidth="1"/>
    <col min="2" max="2" width="14.42578125" style="33" customWidth="1"/>
    <col min="3" max="3" width="64.42578125" style="33" customWidth="1"/>
    <col min="4" max="5" width="9.140625" style="33"/>
    <col min="6" max="6" width="69.5703125" style="33" bestFit="1" customWidth="1"/>
    <col min="7" max="7" width="13.140625" style="33" customWidth="1"/>
    <col min="8" max="8" width="9.140625" style="33"/>
    <col min="9" max="10" width="52.7109375" style="33" bestFit="1" customWidth="1"/>
    <col min="11" max="16384" width="9.140625" style="33"/>
  </cols>
  <sheetData>
    <row r="1" spans="1:7" ht="16.5">
      <c r="A1" s="32" t="s">
        <v>19</v>
      </c>
    </row>
    <row r="2" spans="1:7">
      <c r="A2" s="33" t="s">
        <v>20</v>
      </c>
    </row>
    <row r="4" spans="1:7" ht="28.5">
      <c r="B4" s="34" t="s">
        <v>21</v>
      </c>
      <c r="C4" s="34" t="s">
        <v>22</v>
      </c>
      <c r="F4" s="35" t="s">
        <v>23</v>
      </c>
      <c r="G4" s="35" t="s">
        <v>24</v>
      </c>
    </row>
    <row r="5" spans="1:7" ht="16.5">
      <c r="F5" s="474" t="s">
        <v>5</v>
      </c>
      <c r="G5" s="35"/>
    </row>
    <row r="6" spans="1:7" ht="16.5">
      <c r="A6" s="33" t="s">
        <v>25</v>
      </c>
      <c r="B6" s="475" t="e">
        <f>VLOOKUP($C$6,$F$4:$G$21,2,FALSE)</f>
        <v>#N/A</v>
      </c>
      <c r="C6" s="475">
        <f>Cover!$E$10</f>
        <v>0</v>
      </c>
      <c r="F6" s="474" t="s">
        <v>26</v>
      </c>
      <c r="G6" s="33" t="s">
        <v>27</v>
      </c>
    </row>
    <row r="7" spans="1:7" ht="16.5">
      <c r="F7" s="474" t="s">
        <v>28</v>
      </c>
      <c r="G7" s="33" t="s">
        <v>29</v>
      </c>
    </row>
    <row r="8" spans="1:7" ht="16.5">
      <c r="A8" s="33" t="s">
        <v>30</v>
      </c>
      <c r="B8" s="37" t="str">
        <f>Cover!K18</f>
        <v>Select from list</v>
      </c>
      <c r="F8" s="474" t="s">
        <v>31</v>
      </c>
      <c r="G8" s="33" t="s">
        <v>32</v>
      </c>
    </row>
    <row r="9" spans="1:7" ht="16.5">
      <c r="F9" s="474" t="s">
        <v>33</v>
      </c>
      <c r="G9" s="33" t="s">
        <v>34</v>
      </c>
    </row>
    <row r="10" spans="1:7" ht="16.5">
      <c r="A10" s="33" t="s">
        <v>35</v>
      </c>
      <c r="B10" s="36" t="s">
        <v>36</v>
      </c>
      <c r="C10" s="36" t="s">
        <v>37</v>
      </c>
      <c r="F10" s="474" t="s">
        <v>38</v>
      </c>
      <c r="G10" s="33" t="s">
        <v>39</v>
      </c>
    </row>
    <row r="11" spans="1:7" ht="16.5">
      <c r="A11" s="33" t="s">
        <v>40</v>
      </c>
      <c r="B11" s="36" t="s">
        <v>41</v>
      </c>
      <c r="C11" s="36" t="s">
        <v>42</v>
      </c>
      <c r="F11" s="474" t="s">
        <v>43</v>
      </c>
      <c r="G11" s="33" t="s">
        <v>44</v>
      </c>
    </row>
    <row r="12" spans="1:7" ht="16.5">
      <c r="A12" s="33" t="s">
        <v>45</v>
      </c>
      <c r="B12" s="36" t="s">
        <v>46</v>
      </c>
      <c r="C12" s="36" t="s">
        <v>47</v>
      </c>
      <c r="F12" s="474" t="s">
        <v>48</v>
      </c>
      <c r="G12" s="33" t="s">
        <v>49</v>
      </c>
    </row>
    <row r="13" spans="1:7" ht="16.5">
      <c r="A13" s="33" t="s">
        <v>50</v>
      </c>
      <c r="B13" s="36" t="s">
        <v>51</v>
      </c>
      <c r="C13" s="36" t="s">
        <v>52</v>
      </c>
      <c r="F13" s="474" t="s">
        <v>53</v>
      </c>
      <c r="G13" s="33" t="s">
        <v>54</v>
      </c>
    </row>
    <row r="14" spans="1:7" ht="16.5">
      <c r="A14" s="33" t="s">
        <v>55</v>
      </c>
      <c r="B14" s="36" t="s">
        <v>56</v>
      </c>
      <c r="C14" s="36" t="s">
        <v>57</v>
      </c>
      <c r="F14" s="474" t="s">
        <v>58</v>
      </c>
      <c r="G14" s="33" t="s">
        <v>59</v>
      </c>
    </row>
    <row r="15" spans="1:7" ht="16.5">
      <c r="A15" s="33" t="s">
        <v>60</v>
      </c>
      <c r="B15" s="36" t="s">
        <v>61</v>
      </c>
      <c r="C15" s="36" t="s">
        <v>62</v>
      </c>
      <c r="F15" s="474" t="s">
        <v>63</v>
      </c>
      <c r="G15" s="33" t="s">
        <v>64</v>
      </c>
    </row>
    <row r="16" spans="1:7" ht="16.5">
      <c r="A16" s="33" t="s">
        <v>65</v>
      </c>
      <c r="B16" s="36"/>
      <c r="C16" s="36"/>
      <c r="F16" s="474" t="s">
        <v>66</v>
      </c>
      <c r="G16" s="33" t="s">
        <v>67</v>
      </c>
    </row>
    <row r="17" spans="1:9" ht="16.5">
      <c r="A17" s="33" t="s">
        <v>68</v>
      </c>
      <c r="B17" s="36"/>
      <c r="C17" s="36"/>
      <c r="F17" s="474" t="s">
        <v>69</v>
      </c>
      <c r="G17" s="33" t="s">
        <v>70</v>
      </c>
    </row>
    <row r="18" spans="1:9" ht="16.5">
      <c r="A18" s="33" t="s">
        <v>71</v>
      </c>
      <c r="B18" s="36"/>
      <c r="C18" s="36"/>
      <c r="F18" s="474" t="s">
        <v>72</v>
      </c>
      <c r="G18" s="33" t="s">
        <v>73</v>
      </c>
    </row>
    <row r="19" spans="1:9" ht="16.5">
      <c r="A19" s="33" t="s">
        <v>74</v>
      </c>
      <c r="B19" s="36"/>
      <c r="C19" s="36"/>
      <c r="F19" s="474" t="s">
        <v>75</v>
      </c>
      <c r="G19" s="33" t="s">
        <v>76</v>
      </c>
    </row>
    <row r="20" spans="1:9" ht="16.5">
      <c r="F20" s="474" t="s">
        <v>77</v>
      </c>
      <c r="G20" s="33" t="s">
        <v>78</v>
      </c>
    </row>
    <row r="21" spans="1:9" ht="16.5">
      <c r="F21" s="474" t="s">
        <v>79</v>
      </c>
      <c r="G21" s="33" t="s">
        <v>80</v>
      </c>
    </row>
    <row r="22" spans="1:9" ht="16.5">
      <c r="F22" s="474"/>
    </row>
    <row r="23" spans="1:9" ht="16.5">
      <c r="F23" s="474"/>
    </row>
    <row r="24" spans="1:9" ht="16.5">
      <c r="F24" s="474"/>
    </row>
    <row r="25" spans="1:9" ht="16.5">
      <c r="F25" s="474"/>
    </row>
    <row r="26" spans="1:9" ht="16.5">
      <c r="F26" s="474"/>
      <c r="I26" s="33" t="s">
        <v>81</v>
      </c>
    </row>
    <row r="27" spans="1:9" ht="16.5">
      <c r="F27" s="474"/>
    </row>
    <row r="28" spans="1:9" ht="16.5">
      <c r="F28" s="474"/>
    </row>
    <row r="29" spans="1:9" ht="16.5">
      <c r="F29" s="474"/>
    </row>
    <row r="30" spans="1:9" ht="16.5">
      <c r="F30" s="474"/>
    </row>
    <row r="31" spans="1:9" ht="16.5">
      <c r="F31" s="474"/>
    </row>
    <row r="32" spans="1:9" ht="16.5">
      <c r="F32" s="474"/>
    </row>
    <row r="33" spans="6:9" ht="16.5">
      <c r="F33" s="474"/>
    </row>
    <row r="34" spans="6:9" ht="16.5">
      <c r="F34" s="474"/>
    </row>
    <row r="35" spans="6:9" ht="16.5">
      <c r="F35" s="474"/>
    </row>
    <row r="36" spans="6:9" ht="16.5">
      <c r="F36" s="474"/>
    </row>
    <row r="37" spans="6:9" ht="16.5">
      <c r="F37" s="474"/>
    </row>
    <row r="38" spans="6:9" ht="16.5">
      <c r="F38" s="474"/>
    </row>
    <row r="39" spans="6:9" ht="16.5">
      <c r="F39" s="474"/>
    </row>
    <row r="40" spans="6:9" ht="16.5">
      <c r="F40" s="474"/>
    </row>
    <row r="41" spans="6:9" ht="16.5">
      <c r="F41" s="474"/>
      <c r="I41" s="26"/>
    </row>
    <row r="42" spans="6:9" ht="16.5">
      <c r="F42" s="474"/>
    </row>
    <row r="43" spans="6:9" ht="16.5">
      <c r="F43" s="474"/>
    </row>
    <row r="44" spans="6:9" ht="16.5">
      <c r="F44" s="474"/>
    </row>
    <row r="45" spans="6:9" ht="16.5">
      <c r="F45" s="474"/>
    </row>
    <row r="46" spans="6:9" ht="16.5">
      <c r="F46" s="474"/>
    </row>
    <row r="47" spans="6:9" ht="16.5">
      <c r="F47" s="474"/>
    </row>
    <row r="48" spans="6:9" ht="16.5">
      <c r="F48" s="474"/>
    </row>
    <row r="49" spans="6:6" ht="16.5">
      <c r="F49" s="474"/>
    </row>
    <row r="50" spans="6:6" ht="16.5">
      <c r="F50" s="474"/>
    </row>
    <row r="51" spans="6:6" ht="16.5">
      <c r="F51" s="474"/>
    </row>
    <row r="52" spans="6:6" ht="16.5">
      <c r="F52" s="474"/>
    </row>
    <row r="53" spans="6:6" ht="16.5">
      <c r="F53" s="474"/>
    </row>
    <row r="54" spans="6:6" ht="16.5">
      <c r="F54" s="474"/>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A158"/>
  <sheetViews>
    <sheetView workbookViewId="0"/>
  </sheetViews>
  <sheetFormatPr defaultColWidth="9.140625" defaultRowHeight="16.5"/>
  <cols>
    <col min="1" max="1" width="15.7109375" style="4" customWidth="1"/>
    <col min="2" max="16384" width="9.140625" style="4"/>
  </cols>
  <sheetData>
    <row r="1" spans="1:1">
      <c r="A1" s="476" t="s">
        <v>5</v>
      </c>
    </row>
    <row r="2" spans="1:1">
      <c r="A2" s="476">
        <v>46053</v>
      </c>
    </row>
    <row r="3" spans="1:1">
      <c r="A3" s="476">
        <v>46081</v>
      </c>
    </row>
    <row r="4" spans="1:1">
      <c r="A4" s="476">
        <v>46112</v>
      </c>
    </row>
    <row r="5" spans="1:1">
      <c r="A5" s="476">
        <v>46142</v>
      </c>
    </row>
    <row r="6" spans="1:1">
      <c r="A6" s="476">
        <v>46173</v>
      </c>
    </row>
    <row r="7" spans="1:1">
      <c r="A7" s="476">
        <v>46203</v>
      </c>
    </row>
    <row r="8" spans="1:1">
      <c r="A8" s="476">
        <v>46234</v>
      </c>
    </row>
    <row r="9" spans="1:1">
      <c r="A9" s="476">
        <v>46265</v>
      </c>
    </row>
    <row r="10" spans="1:1">
      <c r="A10" s="476">
        <v>46295</v>
      </c>
    </row>
    <row r="11" spans="1:1">
      <c r="A11" s="476">
        <v>46326</v>
      </c>
    </row>
    <row r="12" spans="1:1">
      <c r="A12" s="476">
        <v>46356</v>
      </c>
    </row>
    <row r="13" spans="1:1">
      <c r="A13" s="476">
        <v>46387</v>
      </c>
    </row>
    <row r="14" spans="1:1">
      <c r="A14" s="476">
        <v>46418</v>
      </c>
    </row>
    <row r="15" spans="1:1">
      <c r="A15" s="476">
        <v>46446</v>
      </c>
    </row>
    <row r="16" spans="1:1">
      <c r="A16" s="476">
        <v>46477</v>
      </c>
    </row>
    <row r="17" spans="1:1">
      <c r="A17" s="476">
        <v>46507</v>
      </c>
    </row>
    <row r="18" spans="1:1">
      <c r="A18" s="476">
        <v>46538</v>
      </c>
    </row>
    <row r="19" spans="1:1">
      <c r="A19" s="476">
        <v>46568</v>
      </c>
    </row>
    <row r="20" spans="1:1">
      <c r="A20" s="476">
        <v>46599</v>
      </c>
    </row>
    <row r="21" spans="1:1">
      <c r="A21" s="476">
        <v>46630</v>
      </c>
    </row>
    <row r="22" spans="1:1">
      <c r="A22" s="476">
        <v>46660</v>
      </c>
    </row>
    <row r="23" spans="1:1">
      <c r="A23" s="476">
        <v>46691</v>
      </c>
    </row>
    <row r="24" spans="1:1">
      <c r="A24" s="476">
        <v>46721</v>
      </c>
    </row>
    <row r="25" spans="1:1">
      <c r="A25" s="476">
        <v>46752</v>
      </c>
    </row>
    <row r="26" spans="1:1">
      <c r="A26" s="476">
        <v>46783</v>
      </c>
    </row>
    <row r="27" spans="1:1">
      <c r="A27" s="476">
        <v>46812</v>
      </c>
    </row>
    <row r="28" spans="1:1">
      <c r="A28" s="476">
        <v>46843</v>
      </c>
    </row>
    <row r="29" spans="1:1">
      <c r="A29" s="476">
        <v>46873</v>
      </c>
    </row>
    <row r="30" spans="1:1">
      <c r="A30" s="476">
        <v>46904</v>
      </c>
    </row>
    <row r="31" spans="1:1">
      <c r="A31" s="476">
        <v>46934</v>
      </c>
    </row>
    <row r="32" spans="1:1">
      <c r="A32" s="476">
        <v>46965</v>
      </c>
    </row>
    <row r="33" spans="1:1">
      <c r="A33" s="476">
        <v>46996</v>
      </c>
    </row>
    <row r="34" spans="1:1">
      <c r="A34" s="476">
        <v>47026</v>
      </c>
    </row>
    <row r="35" spans="1:1">
      <c r="A35" s="476">
        <v>47057</v>
      </c>
    </row>
    <row r="36" spans="1:1">
      <c r="A36" s="476">
        <v>47087</v>
      </c>
    </row>
    <row r="37" spans="1:1">
      <c r="A37" s="476">
        <v>47118</v>
      </c>
    </row>
    <row r="38" spans="1:1">
      <c r="A38" s="476">
        <v>47149</v>
      </c>
    </row>
    <row r="39" spans="1:1">
      <c r="A39" s="476">
        <v>47177</v>
      </c>
    </row>
    <row r="40" spans="1:1">
      <c r="A40" s="476">
        <v>47208</v>
      </c>
    </row>
    <row r="41" spans="1:1">
      <c r="A41" s="476">
        <v>47238</v>
      </c>
    </row>
    <row r="42" spans="1:1">
      <c r="A42" s="476">
        <v>47269</v>
      </c>
    </row>
    <row r="43" spans="1:1">
      <c r="A43" s="476">
        <v>47299</v>
      </c>
    </row>
    <row r="44" spans="1:1">
      <c r="A44" s="476">
        <v>47330</v>
      </c>
    </row>
    <row r="45" spans="1:1">
      <c r="A45" s="476">
        <v>47361</v>
      </c>
    </row>
    <row r="46" spans="1:1">
      <c r="A46" s="476">
        <v>47391</v>
      </c>
    </row>
    <row r="47" spans="1:1">
      <c r="A47" s="476">
        <v>47422</v>
      </c>
    </row>
    <row r="48" spans="1:1">
      <c r="A48" s="476">
        <v>47452</v>
      </c>
    </row>
    <row r="49" spans="1:1">
      <c r="A49" s="476">
        <v>47483</v>
      </c>
    </row>
    <row r="50" spans="1:1">
      <c r="A50" s="476">
        <v>47514</v>
      </c>
    </row>
    <row r="51" spans="1:1">
      <c r="A51" s="476">
        <v>47542</v>
      </c>
    </row>
    <row r="52" spans="1:1">
      <c r="A52" s="476">
        <v>47573</v>
      </c>
    </row>
    <row r="53" spans="1:1">
      <c r="A53" s="476">
        <v>47603</v>
      </c>
    </row>
    <row r="54" spans="1:1">
      <c r="A54" s="476">
        <v>47634</v>
      </c>
    </row>
    <row r="55" spans="1:1">
      <c r="A55" s="476">
        <v>47664</v>
      </c>
    </row>
    <row r="56" spans="1:1">
      <c r="A56" s="476">
        <v>47695</v>
      </c>
    </row>
    <row r="57" spans="1:1">
      <c r="A57" s="476">
        <v>47726</v>
      </c>
    </row>
    <row r="58" spans="1:1">
      <c r="A58" s="476">
        <v>47756</v>
      </c>
    </row>
    <row r="59" spans="1:1">
      <c r="A59" s="476">
        <v>47787</v>
      </c>
    </row>
    <row r="60" spans="1:1">
      <c r="A60" s="476">
        <v>47817</v>
      </c>
    </row>
    <row r="61" spans="1:1">
      <c r="A61" s="476">
        <v>47848</v>
      </c>
    </row>
    <row r="62" spans="1:1">
      <c r="A62" s="476">
        <v>47879</v>
      </c>
    </row>
    <row r="63" spans="1:1">
      <c r="A63" s="476">
        <v>47907</v>
      </c>
    </row>
    <row r="64" spans="1:1">
      <c r="A64" s="476">
        <v>47938</v>
      </c>
    </row>
    <row r="65" spans="1:1">
      <c r="A65" s="476">
        <v>47968</v>
      </c>
    </row>
    <row r="66" spans="1:1">
      <c r="A66" s="476">
        <v>47999</v>
      </c>
    </row>
    <row r="67" spans="1:1">
      <c r="A67" s="476">
        <v>48029</v>
      </c>
    </row>
    <row r="68" spans="1:1">
      <c r="A68" s="476">
        <v>48060</v>
      </c>
    </row>
    <row r="69" spans="1:1">
      <c r="A69" s="476">
        <v>48091</v>
      </c>
    </row>
    <row r="70" spans="1:1">
      <c r="A70" s="476">
        <v>48121</v>
      </c>
    </row>
    <row r="71" spans="1:1">
      <c r="A71" s="476">
        <v>48152</v>
      </c>
    </row>
    <row r="72" spans="1:1">
      <c r="A72" s="476">
        <v>48182</v>
      </c>
    </row>
    <row r="73" spans="1:1">
      <c r="A73" s="476">
        <v>48213</v>
      </c>
    </row>
    <row r="74" spans="1:1">
      <c r="A74" s="476">
        <v>48244</v>
      </c>
    </row>
    <row r="75" spans="1:1">
      <c r="A75" s="476">
        <v>48273</v>
      </c>
    </row>
    <row r="76" spans="1:1">
      <c r="A76" s="476">
        <v>48304</v>
      </c>
    </row>
    <row r="77" spans="1:1">
      <c r="A77" s="476">
        <v>48334</v>
      </c>
    </row>
    <row r="78" spans="1:1">
      <c r="A78" s="476">
        <v>48365</v>
      </c>
    </row>
    <row r="79" spans="1:1">
      <c r="A79" s="476">
        <v>48395</v>
      </c>
    </row>
    <row r="80" spans="1:1">
      <c r="A80" s="476">
        <v>48426</v>
      </c>
    </row>
    <row r="81" spans="1:1">
      <c r="A81" s="476">
        <v>48457</v>
      </c>
    </row>
    <row r="82" spans="1:1">
      <c r="A82" s="476">
        <v>48487</v>
      </c>
    </row>
    <row r="83" spans="1:1">
      <c r="A83" s="476">
        <v>48518</v>
      </c>
    </row>
    <row r="84" spans="1:1">
      <c r="A84" s="476">
        <v>48548</v>
      </c>
    </row>
    <row r="85" spans="1:1">
      <c r="A85" s="476">
        <v>48579</v>
      </c>
    </row>
    <row r="86" spans="1:1">
      <c r="A86" s="476">
        <v>48610</v>
      </c>
    </row>
    <row r="87" spans="1:1">
      <c r="A87" s="476">
        <v>48638</v>
      </c>
    </row>
    <row r="88" spans="1:1">
      <c r="A88" s="476">
        <v>48669</v>
      </c>
    </row>
    <row r="89" spans="1:1">
      <c r="A89" s="476">
        <v>48699</v>
      </c>
    </row>
    <row r="90" spans="1:1">
      <c r="A90" s="476">
        <v>48730</v>
      </c>
    </row>
    <row r="91" spans="1:1">
      <c r="A91" s="476">
        <v>48760</v>
      </c>
    </row>
    <row r="92" spans="1:1">
      <c r="A92" s="476">
        <v>48791</v>
      </c>
    </row>
    <row r="93" spans="1:1">
      <c r="A93" s="476">
        <v>48822</v>
      </c>
    </row>
    <row r="94" spans="1:1">
      <c r="A94" s="476">
        <v>48852</v>
      </c>
    </row>
    <row r="95" spans="1:1">
      <c r="A95" s="476">
        <v>48883</v>
      </c>
    </row>
    <row r="96" spans="1:1">
      <c r="A96" s="476">
        <v>48913</v>
      </c>
    </row>
    <row r="97" spans="1:1">
      <c r="A97" s="476">
        <v>48944</v>
      </c>
    </row>
    <row r="98" spans="1:1">
      <c r="A98" s="476">
        <v>48975</v>
      </c>
    </row>
    <row r="99" spans="1:1">
      <c r="A99" s="476">
        <v>49003</v>
      </c>
    </row>
    <row r="100" spans="1:1">
      <c r="A100" s="476">
        <v>49034</v>
      </c>
    </row>
    <row r="101" spans="1:1">
      <c r="A101" s="476">
        <v>49064</v>
      </c>
    </row>
    <row r="102" spans="1:1">
      <c r="A102" s="476">
        <v>49095</v>
      </c>
    </row>
    <row r="103" spans="1:1">
      <c r="A103" s="476">
        <v>49125</v>
      </c>
    </row>
    <row r="104" spans="1:1">
      <c r="A104" s="476">
        <v>49156</v>
      </c>
    </row>
    <row r="105" spans="1:1">
      <c r="A105" s="476">
        <v>49187</v>
      </c>
    </row>
    <row r="106" spans="1:1">
      <c r="A106" s="476">
        <v>49217</v>
      </c>
    </row>
    <row r="107" spans="1:1">
      <c r="A107" s="476">
        <v>49248</v>
      </c>
    </row>
    <row r="108" spans="1:1">
      <c r="A108" s="476">
        <v>49278</v>
      </c>
    </row>
    <row r="109" spans="1:1">
      <c r="A109" s="476">
        <v>49309</v>
      </c>
    </row>
    <row r="110" spans="1:1">
      <c r="A110" s="476">
        <v>49340</v>
      </c>
    </row>
    <row r="111" spans="1:1">
      <c r="A111" s="476">
        <v>49368</v>
      </c>
    </row>
    <row r="112" spans="1:1">
      <c r="A112" s="476">
        <v>49399</v>
      </c>
    </row>
    <row r="113" spans="1:1">
      <c r="A113" s="476">
        <v>49429</v>
      </c>
    </row>
    <row r="114" spans="1:1">
      <c r="A114" s="476">
        <v>49460</v>
      </c>
    </row>
    <row r="115" spans="1:1">
      <c r="A115" s="476">
        <v>49490</v>
      </c>
    </row>
    <row r="116" spans="1:1">
      <c r="A116" s="476">
        <v>49521</v>
      </c>
    </row>
    <row r="117" spans="1:1">
      <c r="A117" s="476">
        <v>49552</v>
      </c>
    </row>
    <row r="118" spans="1:1">
      <c r="A118" s="476">
        <v>49582</v>
      </c>
    </row>
    <row r="119" spans="1:1">
      <c r="A119" s="476">
        <v>49613</v>
      </c>
    </row>
    <row r="120" spans="1:1">
      <c r="A120" s="476">
        <v>49643</v>
      </c>
    </row>
    <row r="121" spans="1:1">
      <c r="A121" s="476">
        <v>49674</v>
      </c>
    </row>
    <row r="122" spans="1:1">
      <c r="A122" s="476">
        <v>49705</v>
      </c>
    </row>
    <row r="123" spans="1:1">
      <c r="A123" s="476">
        <v>49734</v>
      </c>
    </row>
    <row r="124" spans="1:1">
      <c r="A124" s="476">
        <v>49765</v>
      </c>
    </row>
    <row r="125" spans="1:1">
      <c r="A125" s="476">
        <v>49795</v>
      </c>
    </row>
    <row r="126" spans="1:1">
      <c r="A126" s="476">
        <v>49826</v>
      </c>
    </row>
    <row r="127" spans="1:1">
      <c r="A127" s="476">
        <v>49856</v>
      </c>
    </row>
    <row r="128" spans="1:1">
      <c r="A128" s="476">
        <v>49887</v>
      </c>
    </row>
    <row r="129" spans="1:1">
      <c r="A129" s="476">
        <v>49918</v>
      </c>
    </row>
    <row r="130" spans="1:1">
      <c r="A130" s="476">
        <v>49948</v>
      </c>
    </row>
    <row r="131" spans="1:1">
      <c r="A131" s="476">
        <v>49979</v>
      </c>
    </row>
    <row r="132" spans="1:1">
      <c r="A132" s="476">
        <v>50009</v>
      </c>
    </row>
    <row r="133" spans="1:1">
      <c r="A133" s="476">
        <v>50040</v>
      </c>
    </row>
    <row r="134" spans="1:1">
      <c r="A134" s="476">
        <v>50071</v>
      </c>
    </row>
    <row r="135" spans="1:1">
      <c r="A135" s="476">
        <v>50099</v>
      </c>
    </row>
    <row r="136" spans="1:1">
      <c r="A136" s="476">
        <v>50130</v>
      </c>
    </row>
    <row r="137" spans="1:1">
      <c r="A137" s="476">
        <v>50160</v>
      </c>
    </row>
    <row r="138" spans="1:1">
      <c r="A138" s="476">
        <v>50191</v>
      </c>
    </row>
    <row r="139" spans="1:1">
      <c r="A139" s="476">
        <v>50221</v>
      </c>
    </row>
    <row r="140" spans="1:1">
      <c r="A140" s="476">
        <v>50252</v>
      </c>
    </row>
    <row r="141" spans="1:1">
      <c r="A141" s="476">
        <v>50283</v>
      </c>
    </row>
    <row r="142" spans="1:1">
      <c r="A142" s="476">
        <v>50313</v>
      </c>
    </row>
    <row r="143" spans="1:1">
      <c r="A143" s="476">
        <v>50344</v>
      </c>
    </row>
    <row r="144" spans="1:1">
      <c r="A144" s="476">
        <v>50374</v>
      </c>
    </row>
    <row r="145" spans="1:1">
      <c r="A145" s="476">
        <v>50405</v>
      </c>
    </row>
    <row r="146" spans="1:1">
      <c r="A146" s="476">
        <v>50436</v>
      </c>
    </row>
    <row r="147" spans="1:1">
      <c r="A147" s="476">
        <v>50464</v>
      </c>
    </row>
    <row r="148" spans="1:1">
      <c r="A148" s="476">
        <v>50495</v>
      </c>
    </row>
    <row r="149" spans="1:1">
      <c r="A149" s="476">
        <v>50525</v>
      </c>
    </row>
    <row r="150" spans="1:1">
      <c r="A150" s="476">
        <v>50556</v>
      </c>
    </row>
    <row r="151" spans="1:1">
      <c r="A151" s="476">
        <v>50586</v>
      </c>
    </row>
    <row r="152" spans="1:1">
      <c r="A152" s="476">
        <v>50617</v>
      </c>
    </row>
    <row r="153" spans="1:1">
      <c r="A153" s="476">
        <v>50648</v>
      </c>
    </row>
    <row r="154" spans="1:1">
      <c r="A154" s="476">
        <v>50678</v>
      </c>
    </row>
    <row r="155" spans="1:1">
      <c r="A155" s="476">
        <v>50709</v>
      </c>
    </row>
    <row r="156" spans="1:1">
      <c r="A156" s="476">
        <v>50739</v>
      </c>
    </row>
    <row r="157" spans="1:1">
      <c r="A157" s="476">
        <v>50770</v>
      </c>
    </row>
    <row r="158" spans="1:1">
      <c r="A158" s="476">
        <v>50801</v>
      </c>
    </row>
  </sheetData>
  <pageMargins left="0.7" right="0.7" top="0.75" bottom="0.75" header="0.3" footer="0.3"/>
  <pageSetup paperSize="9" orientation="portrait" r:id="rId1"/>
  <headerFooter>
    <oddHeader>&amp;C&amp;"Calibri"&amp;10&amp;K000000 IN CONFIDENCE&amp;1#_x000D_</oddHeader>
    <oddFooter>&amp;LManaged Funds Survey Template
Ref #5872543 1.3&amp;C_x000D_&amp;1#&amp;"Calibri"&amp;10&amp;K000000 IN CONFIDENCE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20A24-6114-4E33-B1F8-5FBAC7623055}">
  <sheetPr>
    <tabColor rgb="FFFFFF00"/>
  </sheetPr>
  <dimension ref="A1:G3"/>
  <sheetViews>
    <sheetView workbookViewId="0">
      <selection activeCell="B25" sqref="B25"/>
    </sheetView>
  </sheetViews>
  <sheetFormatPr defaultColWidth="8.7109375" defaultRowHeight="12.75"/>
  <cols>
    <col min="1" max="1" width="12.140625" style="25" customWidth="1"/>
    <col min="2" max="2" width="15.42578125" style="25" customWidth="1"/>
    <col min="3" max="3" width="43.85546875" style="25" bestFit="1" customWidth="1"/>
    <col min="4" max="4" width="16.7109375" style="25" customWidth="1"/>
    <col min="5" max="5" width="16.85546875" style="25" customWidth="1"/>
    <col min="6" max="6" width="62.85546875" style="25" bestFit="1" customWidth="1"/>
    <col min="7" max="7" width="38.42578125" style="25" customWidth="1"/>
    <col min="8" max="16384" width="8.7109375" style="25"/>
  </cols>
  <sheetData>
    <row r="1" spans="1:7" s="343" customFormat="1" ht="25.5">
      <c r="A1" s="342" t="s">
        <v>82</v>
      </c>
      <c r="B1" s="342" t="s">
        <v>83</v>
      </c>
      <c r="C1" s="342" t="s">
        <v>84</v>
      </c>
      <c r="D1" s="342" t="s">
        <v>85</v>
      </c>
      <c r="E1" s="342" t="s">
        <v>86</v>
      </c>
      <c r="F1" s="342" t="s">
        <v>87</v>
      </c>
      <c r="G1" s="342" t="s">
        <v>88</v>
      </c>
    </row>
    <row r="2" spans="1:7">
      <c r="A2" s="428">
        <v>46023</v>
      </c>
      <c r="B2" s="429" t="s">
        <v>89</v>
      </c>
      <c r="C2" s="427" t="s">
        <v>90</v>
      </c>
      <c r="D2" s="344" t="s">
        <v>91</v>
      </c>
      <c r="E2" s="344"/>
      <c r="F2" s="344"/>
      <c r="G2" s="344"/>
    </row>
    <row r="3" spans="1:7">
      <c r="A3" s="349"/>
    </row>
  </sheetData>
  <pageMargins left="0.7" right="0.7" top="0.75" bottom="0.75" header="0.3" footer="0.3"/>
  <pageSetup paperSize="9" orientation="portrait" r:id="rId1"/>
  <headerFooter>
    <oddHeader>&amp;C&amp;"Calibri"&amp;10&amp;K000000 IN CONFIDENCE&amp;1#_x000D_</oddHeader>
    <oddFooter>&amp;C_x000D_&amp;1#&amp;"Calibri"&amp;10&amp;K000000 IN CONFIDENCE</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CB1B"/>
  </sheetPr>
  <dimension ref="A1:O97"/>
  <sheetViews>
    <sheetView view="pageBreakPreview" zoomScale="75" zoomScaleNormal="100" zoomScaleSheetLayoutView="75" workbookViewId="0">
      <selection activeCell="B94" sqref="B94:M96"/>
    </sheetView>
  </sheetViews>
  <sheetFormatPr defaultColWidth="9.140625" defaultRowHeight="16.5"/>
  <cols>
    <col min="1" max="1" width="6.7109375" style="4" customWidth="1"/>
    <col min="2" max="2" width="5" style="4" customWidth="1"/>
    <col min="3" max="3" width="1.85546875" style="4" customWidth="1"/>
    <col min="4" max="4" width="8.7109375" style="4" customWidth="1"/>
    <col min="5" max="5" width="11.85546875" style="4" customWidth="1"/>
    <col min="6" max="8" width="9.140625" style="4"/>
    <col min="9" max="9" width="11" style="4" customWidth="1"/>
    <col min="10" max="10" width="10.140625" style="4" customWidth="1"/>
    <col min="11" max="12" width="2.7109375" style="4" customWidth="1"/>
    <col min="13" max="13" width="9.85546875" style="4" customWidth="1"/>
    <col min="14" max="14" width="6" style="4" customWidth="1"/>
    <col min="15" max="15" width="7.42578125" style="4" customWidth="1"/>
    <col min="16" max="16384" width="9.140625" style="4"/>
  </cols>
  <sheetData>
    <row r="1" spans="1:15" ht="35.1" customHeight="1">
      <c r="A1" s="68"/>
      <c r="B1" s="516" t="s">
        <v>92</v>
      </c>
      <c r="C1" s="517"/>
      <c r="D1" s="517"/>
      <c r="E1" s="517"/>
      <c r="F1" s="517"/>
      <c r="G1" s="517"/>
      <c r="H1" s="517"/>
      <c r="I1" s="517"/>
      <c r="J1" s="517"/>
      <c r="K1" s="517"/>
      <c r="L1" s="517"/>
      <c r="M1" s="517"/>
      <c r="N1" s="517"/>
      <c r="O1" s="68"/>
    </row>
    <row r="2" spans="1:15" ht="0.6" customHeight="1">
      <c r="A2" s="65"/>
      <c r="B2" s="65"/>
      <c r="C2" s="65"/>
      <c r="D2" s="65"/>
      <c r="E2" s="65"/>
      <c r="F2" s="65"/>
      <c r="G2" s="65"/>
      <c r="H2" s="65"/>
      <c r="I2" s="65"/>
      <c r="J2" s="65"/>
      <c r="K2" s="65"/>
      <c r="L2" s="65"/>
      <c r="M2" s="65"/>
      <c r="N2" s="65"/>
      <c r="O2" s="65"/>
    </row>
    <row r="3" spans="1:15" ht="20.45" customHeight="1">
      <c r="A3" s="65"/>
      <c r="B3" s="65"/>
      <c r="C3" s="65"/>
      <c r="D3" s="65"/>
      <c r="E3" s="65"/>
      <c r="F3" s="65"/>
      <c r="G3" s="65"/>
      <c r="H3" s="65"/>
      <c r="I3" s="65"/>
      <c r="J3" s="65"/>
      <c r="K3" s="65"/>
      <c r="L3" s="65"/>
      <c r="M3" s="65"/>
      <c r="N3" s="65"/>
      <c r="O3" s="65"/>
    </row>
    <row r="4" spans="1:15" ht="15.95" customHeight="1">
      <c r="A4" s="69">
        <v>1</v>
      </c>
      <c r="B4" s="88" t="s">
        <v>93</v>
      </c>
      <c r="C4" s="71"/>
      <c r="D4" s="71"/>
      <c r="E4" s="71"/>
      <c r="F4" s="71"/>
      <c r="G4" s="63"/>
      <c r="H4" s="63"/>
      <c r="I4" s="63"/>
      <c r="J4" s="63"/>
      <c r="K4" s="63"/>
      <c r="L4" s="63"/>
      <c r="M4" s="63"/>
      <c r="N4" s="63"/>
      <c r="O4" s="65"/>
    </row>
    <row r="5" spans="1:15" ht="15" customHeight="1">
      <c r="A5" s="477"/>
      <c r="B5" s="519" t="s">
        <v>94</v>
      </c>
      <c r="C5" s="519"/>
      <c r="D5" s="519"/>
      <c r="E5" s="519"/>
      <c r="F5" s="519"/>
      <c r="G5" s="519"/>
      <c r="H5" s="519"/>
      <c r="I5" s="519"/>
      <c r="J5" s="519"/>
      <c r="K5" s="54"/>
      <c r="L5" s="54"/>
      <c r="M5" s="53"/>
      <c r="N5" s="65"/>
      <c r="O5" s="65"/>
    </row>
    <row r="6" spans="1:15" ht="15" customHeight="1">
      <c r="A6" s="477"/>
      <c r="B6" s="518" t="s">
        <v>95</v>
      </c>
      <c r="C6" s="518"/>
      <c r="D6" s="518"/>
      <c r="E6" s="518"/>
      <c r="F6" s="518"/>
      <c r="G6" s="518"/>
      <c r="H6" s="518"/>
      <c r="I6" s="518"/>
      <c r="J6" s="518"/>
      <c r="K6" s="54"/>
      <c r="L6" s="54"/>
      <c r="M6" s="53"/>
      <c r="N6" s="65"/>
      <c r="O6" s="65"/>
    </row>
    <row r="7" spans="1:15" ht="15" customHeight="1">
      <c r="A7" s="477"/>
      <c r="B7" s="518" t="s">
        <v>96</v>
      </c>
      <c r="C7" s="518"/>
      <c r="D7" s="518"/>
      <c r="E7" s="518"/>
      <c r="F7" s="518"/>
      <c r="G7" s="518"/>
      <c r="H7" s="518"/>
      <c r="I7" s="518"/>
      <c r="J7" s="518"/>
      <c r="K7" s="55"/>
      <c r="L7" s="55"/>
      <c r="M7" s="55"/>
      <c r="N7" s="65"/>
      <c r="O7" s="65"/>
    </row>
    <row r="8" spans="1:15" ht="15" customHeight="1">
      <c r="A8" s="477"/>
      <c r="B8" s="53" t="s">
        <v>97</v>
      </c>
      <c r="C8" s="53"/>
      <c r="D8" s="53"/>
      <c r="E8" s="53"/>
      <c r="F8" s="53"/>
      <c r="G8" s="53"/>
      <c r="H8" s="53"/>
      <c r="I8" s="53"/>
      <c r="J8" s="53"/>
      <c r="K8" s="57"/>
      <c r="L8" s="55"/>
      <c r="M8" s="53"/>
      <c r="N8" s="65"/>
      <c r="O8" s="65"/>
    </row>
    <row r="9" spans="1:15" ht="9.9499999999999993" customHeight="1">
      <c r="A9" s="477"/>
      <c r="B9" s="477"/>
      <c r="C9" s="57"/>
      <c r="D9" s="57"/>
      <c r="E9" s="57"/>
      <c r="F9" s="57"/>
      <c r="G9" s="57"/>
      <c r="H9" s="57"/>
      <c r="I9" s="57"/>
      <c r="J9" s="57"/>
      <c r="K9" s="57"/>
      <c r="L9" s="57"/>
      <c r="M9" s="53"/>
      <c r="N9" s="65"/>
      <c r="O9" s="65"/>
    </row>
    <row r="10" spans="1:15" ht="15" customHeight="1">
      <c r="A10" s="477"/>
      <c r="B10" s="520" t="s">
        <v>98</v>
      </c>
      <c r="C10" s="520"/>
      <c r="D10" s="520"/>
      <c r="E10" s="520"/>
      <c r="F10" s="520"/>
      <c r="G10" s="520"/>
      <c r="H10" s="520"/>
      <c r="I10" s="520"/>
      <c r="J10" s="520"/>
      <c r="K10" s="59"/>
      <c r="L10" s="60"/>
      <c r="M10" s="74"/>
      <c r="N10" s="65"/>
      <c r="O10" s="65"/>
    </row>
    <row r="11" spans="1:15" ht="9.9499999999999993" customHeight="1">
      <c r="A11" s="477"/>
      <c r="B11" s="77"/>
      <c r="C11" s="58"/>
      <c r="D11" s="58"/>
      <c r="E11" s="58"/>
      <c r="F11" s="58"/>
      <c r="G11" s="58"/>
      <c r="H11" s="58"/>
      <c r="I11" s="58"/>
      <c r="J11" s="58"/>
      <c r="K11" s="59"/>
      <c r="L11" s="60"/>
      <c r="M11" s="74"/>
      <c r="N11" s="65"/>
      <c r="O11" s="65"/>
    </row>
    <row r="12" spans="1:15" ht="22.5" customHeight="1">
      <c r="A12" s="477"/>
      <c r="B12" s="515" t="s">
        <v>99</v>
      </c>
      <c r="C12" s="515"/>
      <c r="D12" s="515"/>
      <c r="E12" s="515"/>
      <c r="F12" s="515"/>
      <c r="G12" s="515"/>
      <c r="H12" s="515"/>
      <c r="I12" s="515"/>
      <c r="J12" s="515"/>
      <c r="K12" s="57"/>
      <c r="L12" s="57"/>
      <c r="M12" s="57"/>
      <c r="N12" s="65"/>
      <c r="O12" s="65"/>
    </row>
    <row r="13" spans="1:15" ht="38.25" customHeight="1">
      <c r="A13" s="477"/>
      <c r="B13" s="515" t="s">
        <v>100</v>
      </c>
      <c r="C13" s="515"/>
      <c r="D13" s="515"/>
      <c r="E13" s="515"/>
      <c r="F13" s="515"/>
      <c r="G13" s="515"/>
      <c r="H13" s="515"/>
      <c r="I13" s="515"/>
      <c r="J13" s="515"/>
      <c r="K13" s="57"/>
      <c r="L13" s="57"/>
      <c r="M13" s="57"/>
      <c r="N13" s="65"/>
      <c r="O13" s="65"/>
    </row>
    <row r="14" spans="1:15" ht="5.45" customHeight="1">
      <c r="A14" s="477"/>
      <c r="B14" s="477"/>
      <c r="C14" s="58"/>
      <c r="D14" s="58"/>
      <c r="E14" s="58"/>
      <c r="F14" s="58"/>
      <c r="G14" s="58"/>
      <c r="H14" s="58"/>
      <c r="I14" s="58"/>
      <c r="J14" s="58"/>
      <c r="K14" s="58"/>
      <c r="L14" s="58"/>
      <c r="M14" s="58"/>
      <c r="N14" s="65"/>
      <c r="O14" s="65"/>
    </row>
    <row r="15" spans="1:15" s="15" customFormat="1" ht="5.0999999999999996" customHeight="1">
      <c r="A15" s="477"/>
      <c r="B15" s="477"/>
      <c r="C15" s="58"/>
      <c r="D15" s="58"/>
      <c r="E15" s="58"/>
      <c r="F15" s="58"/>
      <c r="G15" s="58"/>
      <c r="H15" s="58"/>
      <c r="I15" s="58"/>
      <c r="J15" s="58"/>
      <c r="K15" s="58"/>
      <c r="L15" s="58"/>
      <c r="M15" s="58"/>
      <c r="N15" s="65"/>
      <c r="O15" s="65"/>
    </row>
    <row r="16" spans="1:15" ht="18" customHeight="1">
      <c r="A16" s="69">
        <v>2</v>
      </c>
      <c r="B16" s="523" t="s">
        <v>101</v>
      </c>
      <c r="C16" s="523"/>
      <c r="D16" s="523"/>
      <c r="E16" s="523"/>
      <c r="F16" s="523"/>
      <c r="G16" s="523"/>
      <c r="H16" s="523"/>
      <c r="I16" s="523"/>
      <c r="J16" s="523"/>
      <c r="K16" s="523"/>
      <c r="L16" s="523"/>
      <c r="M16" s="58"/>
      <c r="N16" s="65"/>
      <c r="O16" s="65"/>
    </row>
    <row r="17" spans="1:15" ht="15" customHeight="1">
      <c r="A17" s="65"/>
      <c r="B17" s="515" t="s">
        <v>102</v>
      </c>
      <c r="C17" s="515"/>
      <c r="D17" s="515"/>
      <c r="E17" s="515"/>
      <c r="F17" s="515"/>
      <c r="G17" s="515"/>
      <c r="H17" s="515"/>
      <c r="I17" s="515"/>
      <c r="J17" s="515"/>
      <c r="K17" s="515"/>
      <c r="L17" s="57"/>
      <c r="M17" s="57"/>
      <c r="N17" s="65"/>
      <c r="O17" s="65"/>
    </row>
    <row r="18" spans="1:15" ht="15" customHeight="1">
      <c r="A18" s="65"/>
      <c r="B18" s="515" t="s">
        <v>103</v>
      </c>
      <c r="C18" s="515"/>
      <c r="D18" s="515"/>
      <c r="E18" s="515"/>
      <c r="F18" s="515"/>
      <c r="G18" s="515"/>
      <c r="H18" s="515"/>
      <c r="I18" s="515"/>
      <c r="J18" s="515"/>
      <c r="K18" s="515"/>
      <c r="L18" s="60"/>
      <c r="M18" s="524"/>
      <c r="N18" s="525"/>
      <c r="O18" s="65"/>
    </row>
    <row r="19" spans="1:15" ht="9.9499999999999993" customHeight="1">
      <c r="A19" s="65"/>
      <c r="B19" s="77"/>
      <c r="C19" s="57"/>
      <c r="D19" s="57"/>
      <c r="E19" s="57"/>
      <c r="F19" s="57"/>
      <c r="G19" s="57"/>
      <c r="H19" s="57"/>
      <c r="I19" s="57"/>
      <c r="J19" s="57"/>
      <c r="K19" s="57"/>
      <c r="L19" s="57"/>
      <c r="M19" s="61"/>
      <c r="N19" s="65"/>
      <c r="O19" s="65"/>
    </row>
    <row r="20" spans="1:15" ht="29.1" customHeight="1">
      <c r="A20" s="65"/>
      <c r="B20" s="530" t="s">
        <v>104</v>
      </c>
      <c r="C20" s="530"/>
      <c r="D20" s="530"/>
      <c r="E20" s="530"/>
      <c r="F20" s="530"/>
      <c r="G20" s="530"/>
      <c r="H20" s="530"/>
      <c r="I20" s="530"/>
      <c r="J20" s="530"/>
      <c r="K20" s="62"/>
      <c r="L20" s="62"/>
      <c r="M20" s="74"/>
      <c r="N20" s="65"/>
      <c r="O20" s="65"/>
    </row>
    <row r="21" spans="1:15" ht="15" customHeight="1">
      <c r="A21" s="65"/>
      <c r="B21" s="530" t="s">
        <v>105</v>
      </c>
      <c r="C21" s="530"/>
      <c r="D21" s="530"/>
      <c r="E21" s="530"/>
      <c r="F21" s="530"/>
      <c r="G21" s="530"/>
      <c r="H21" s="530"/>
      <c r="I21" s="530"/>
      <c r="J21" s="530"/>
      <c r="K21" s="65"/>
      <c r="L21" s="75"/>
      <c r="M21" s="526">
        <v>0</v>
      </c>
      <c r="N21" s="527"/>
      <c r="O21" s="65"/>
    </row>
    <row r="22" spans="1:15" ht="9.9499999999999993" customHeight="1">
      <c r="A22" s="65"/>
      <c r="B22" s="77"/>
      <c r="C22" s="62"/>
      <c r="D22" s="62"/>
      <c r="E22" s="62"/>
      <c r="F22" s="62"/>
      <c r="G22" s="62"/>
      <c r="H22" s="62"/>
      <c r="I22" s="62"/>
      <c r="J22" s="62"/>
      <c r="K22" s="62"/>
      <c r="L22" s="60"/>
      <c r="M22" s="74"/>
      <c r="N22" s="65"/>
      <c r="O22" s="65"/>
    </row>
    <row r="23" spans="1:15" ht="15" customHeight="1">
      <c r="A23" s="65"/>
      <c r="B23" s="530" t="s">
        <v>106</v>
      </c>
      <c r="C23" s="530"/>
      <c r="D23" s="530"/>
      <c r="E23" s="530"/>
      <c r="F23" s="530"/>
      <c r="G23" s="530"/>
      <c r="H23" s="530"/>
      <c r="I23" s="530"/>
      <c r="J23" s="530"/>
      <c r="K23" s="63"/>
      <c r="L23" s="63"/>
      <c r="M23" s="74"/>
      <c r="N23" s="65"/>
      <c r="O23" s="65"/>
    </row>
    <row r="24" spans="1:15" ht="15" customHeight="1">
      <c r="A24" s="65"/>
      <c r="B24" s="530" t="s">
        <v>107</v>
      </c>
      <c r="C24" s="530"/>
      <c r="D24" s="530"/>
      <c r="E24" s="530"/>
      <c r="F24" s="530"/>
      <c r="G24" s="530"/>
      <c r="H24" s="530"/>
      <c r="I24" s="530"/>
      <c r="J24" s="530"/>
      <c r="K24" s="530"/>
      <c r="L24" s="65"/>
      <c r="M24" s="528" t="e">
        <f>N21-#REF!</f>
        <v>#REF!</v>
      </c>
      <c r="N24" s="529"/>
      <c r="O24" s="60"/>
    </row>
    <row r="25" spans="1:15" ht="15" customHeight="1">
      <c r="A25" s="65"/>
      <c r="B25" s="530" t="s">
        <v>108</v>
      </c>
      <c r="C25" s="530"/>
      <c r="D25" s="530"/>
      <c r="E25" s="530"/>
      <c r="F25" s="530"/>
      <c r="G25" s="530"/>
      <c r="H25" s="530"/>
      <c r="I25" s="530"/>
      <c r="J25" s="530"/>
      <c r="K25" s="63"/>
      <c r="L25" s="64"/>
      <c r="M25" s="74"/>
      <c r="N25" s="65"/>
      <c r="O25" s="65"/>
    </row>
    <row r="26" spans="1:15" ht="9.9499999999999993" customHeight="1">
      <c r="A26" s="65"/>
      <c r="B26" s="77"/>
      <c r="C26" s="62"/>
      <c r="D26" s="62"/>
      <c r="E26" s="62"/>
      <c r="F26" s="62"/>
      <c r="G26" s="62"/>
      <c r="H26" s="62" t="s">
        <v>81</v>
      </c>
      <c r="I26" s="62"/>
      <c r="J26" s="62"/>
      <c r="K26" s="62"/>
      <c r="L26" s="60"/>
      <c r="M26" s="74"/>
      <c r="N26" s="65"/>
      <c r="O26" s="65"/>
    </row>
    <row r="27" spans="1:15" ht="15" customHeight="1">
      <c r="A27" s="65"/>
      <c r="B27" s="531" t="s">
        <v>109</v>
      </c>
      <c r="C27" s="531"/>
      <c r="D27" s="531"/>
      <c r="E27" s="531"/>
      <c r="F27" s="531"/>
      <c r="G27" s="531"/>
      <c r="H27" s="531"/>
      <c r="I27" s="531"/>
      <c r="J27" s="531"/>
      <c r="K27" s="531"/>
      <c r="L27" s="531"/>
      <c r="M27" s="74"/>
      <c r="N27" s="65"/>
      <c r="O27" s="65"/>
    </row>
    <row r="28" spans="1:15" ht="15" customHeight="1">
      <c r="A28" s="65"/>
      <c r="B28" s="530" t="s">
        <v>110</v>
      </c>
      <c r="C28" s="530"/>
      <c r="D28" s="530"/>
      <c r="E28" s="530"/>
      <c r="F28" s="530"/>
      <c r="G28" s="530"/>
      <c r="H28" s="530"/>
      <c r="I28" s="530"/>
      <c r="J28" s="530"/>
      <c r="K28" s="530"/>
      <c r="L28" s="60"/>
      <c r="M28" s="521" t="s">
        <v>111</v>
      </c>
      <c r="N28" s="522"/>
      <c r="O28" s="65"/>
    </row>
    <row r="29" spans="1:15" ht="15" customHeight="1">
      <c r="A29" s="65"/>
      <c r="B29" s="530" t="s">
        <v>112</v>
      </c>
      <c r="C29" s="530"/>
      <c r="D29" s="530"/>
      <c r="E29" s="530"/>
      <c r="F29" s="530"/>
      <c r="G29" s="530"/>
      <c r="H29" s="530"/>
      <c r="I29" s="530"/>
      <c r="J29" s="530"/>
      <c r="K29" s="530"/>
      <c r="L29" s="60"/>
      <c r="M29" s="74"/>
      <c r="N29" s="65"/>
      <c r="O29" s="65"/>
    </row>
    <row r="30" spans="1:15" ht="9.9499999999999993" customHeight="1">
      <c r="A30" s="65"/>
      <c r="B30" s="77"/>
      <c r="C30" s="65"/>
      <c r="D30" s="65"/>
      <c r="E30" s="65"/>
      <c r="F30" s="65"/>
      <c r="G30" s="65"/>
      <c r="H30" s="65"/>
      <c r="I30" s="65"/>
      <c r="J30" s="65"/>
      <c r="K30" s="65"/>
      <c r="L30" s="65"/>
      <c r="M30" s="65"/>
      <c r="N30" s="65"/>
      <c r="O30" s="65"/>
    </row>
    <row r="31" spans="1:15" ht="15" customHeight="1">
      <c r="A31" s="65"/>
      <c r="B31" s="530" t="s">
        <v>113</v>
      </c>
      <c r="C31" s="530"/>
      <c r="D31" s="530"/>
      <c r="E31" s="530"/>
      <c r="F31" s="530"/>
      <c r="G31" s="530"/>
      <c r="H31" s="530"/>
      <c r="I31" s="530"/>
      <c r="J31" s="530"/>
      <c r="K31" s="65"/>
      <c r="L31" s="65"/>
      <c r="M31" s="65"/>
      <c r="N31" s="65"/>
      <c r="O31" s="65"/>
    </row>
    <row r="32" spans="1:15" ht="15" customHeight="1">
      <c r="A32" s="65"/>
      <c r="B32" s="530" t="s">
        <v>114</v>
      </c>
      <c r="C32" s="530"/>
      <c r="D32" s="530"/>
      <c r="E32" s="530"/>
      <c r="F32" s="530"/>
      <c r="G32" s="530"/>
      <c r="H32" s="530"/>
      <c r="I32" s="530"/>
      <c r="J32" s="530"/>
      <c r="K32" s="65"/>
      <c r="L32" s="65"/>
      <c r="M32" s="65"/>
      <c r="N32" s="65"/>
      <c r="O32" s="65"/>
    </row>
    <row r="33" spans="1:15" ht="15" customHeight="1">
      <c r="A33" s="65"/>
      <c r="B33" s="530" t="s">
        <v>115</v>
      </c>
      <c r="C33" s="530"/>
      <c r="D33" s="530"/>
      <c r="E33" s="530"/>
      <c r="F33" s="530"/>
      <c r="G33" s="530"/>
      <c r="H33" s="530"/>
      <c r="I33" s="530"/>
      <c r="J33" s="530"/>
      <c r="K33" s="65"/>
      <c r="L33" s="65"/>
      <c r="M33" s="65"/>
      <c r="N33" s="65"/>
      <c r="O33" s="65"/>
    </row>
    <row r="34" spans="1:15" ht="15" customHeight="1">
      <c r="A34" s="65"/>
      <c r="B34" s="530" t="s">
        <v>116</v>
      </c>
      <c r="C34" s="530"/>
      <c r="D34" s="530"/>
      <c r="E34" s="530"/>
      <c r="F34" s="530" t="s">
        <v>117</v>
      </c>
      <c r="G34" s="530"/>
      <c r="H34" s="530"/>
      <c r="I34" s="530"/>
      <c r="J34" s="530"/>
      <c r="K34" s="65"/>
      <c r="L34" s="65"/>
      <c r="M34" s="65"/>
      <c r="N34" s="65"/>
      <c r="O34" s="65"/>
    </row>
    <row r="35" spans="1:15" ht="15" customHeight="1">
      <c r="A35" s="65"/>
      <c r="B35" s="530" t="s">
        <v>118</v>
      </c>
      <c r="C35" s="530"/>
      <c r="D35" s="530"/>
      <c r="E35" s="530"/>
      <c r="F35" s="530" t="s">
        <v>119</v>
      </c>
      <c r="G35" s="530"/>
      <c r="H35" s="530"/>
      <c r="I35" s="530"/>
      <c r="J35" s="530"/>
      <c r="K35" s="65"/>
      <c r="L35" s="65"/>
      <c r="M35" s="65"/>
      <c r="N35" s="65"/>
      <c r="O35" s="65"/>
    </row>
    <row r="36" spans="1:15" ht="15" customHeight="1">
      <c r="A36" s="65"/>
      <c r="B36" s="530" t="s">
        <v>120</v>
      </c>
      <c r="C36" s="530"/>
      <c r="D36" s="530"/>
      <c r="E36" s="530"/>
      <c r="F36" s="530" t="s">
        <v>121</v>
      </c>
      <c r="G36" s="530"/>
      <c r="H36" s="530"/>
      <c r="I36" s="530"/>
      <c r="J36" s="530"/>
      <c r="K36" s="65"/>
      <c r="L36" s="65"/>
      <c r="M36" s="65"/>
      <c r="N36" s="65"/>
      <c r="O36" s="65"/>
    </row>
    <row r="37" spans="1:15" ht="15" customHeight="1">
      <c r="A37" s="65"/>
      <c r="B37" s="530" t="s">
        <v>122</v>
      </c>
      <c r="C37" s="530"/>
      <c r="D37" s="530"/>
      <c r="E37" s="530"/>
      <c r="F37" s="530" t="s">
        <v>123</v>
      </c>
      <c r="G37" s="530"/>
      <c r="H37" s="530"/>
      <c r="I37" s="530"/>
      <c r="J37" s="530"/>
      <c r="K37" s="65"/>
      <c r="L37" s="65"/>
      <c r="M37" s="65"/>
      <c r="N37" s="65"/>
      <c r="O37" s="65"/>
    </row>
    <row r="38" spans="1:15" ht="15" customHeight="1">
      <c r="A38" s="65"/>
      <c r="B38" s="530" t="s">
        <v>124</v>
      </c>
      <c r="C38" s="530"/>
      <c r="D38" s="530"/>
      <c r="E38" s="530"/>
      <c r="F38" s="530" t="s">
        <v>125</v>
      </c>
      <c r="G38" s="530"/>
      <c r="H38" s="530"/>
      <c r="I38" s="530"/>
      <c r="J38" s="530"/>
      <c r="K38" s="65"/>
      <c r="L38" s="65"/>
      <c r="M38" s="65"/>
      <c r="N38" s="65"/>
      <c r="O38" s="65"/>
    </row>
    <row r="39" spans="1:15" ht="15" customHeight="1">
      <c r="A39" s="65"/>
      <c r="B39" s="530" t="s">
        <v>126</v>
      </c>
      <c r="C39" s="530"/>
      <c r="D39" s="530"/>
      <c r="E39" s="530"/>
      <c r="F39" s="530" t="s">
        <v>127</v>
      </c>
      <c r="G39" s="530"/>
      <c r="H39" s="530"/>
      <c r="I39" s="530"/>
      <c r="J39" s="530"/>
      <c r="K39" s="65"/>
      <c r="L39" s="65"/>
      <c r="M39" s="65"/>
      <c r="N39" s="65"/>
      <c r="O39" s="65"/>
    </row>
    <row r="40" spans="1:15" ht="5.0999999999999996" customHeight="1">
      <c r="A40" s="65"/>
      <c r="B40" s="65"/>
      <c r="C40" s="66"/>
      <c r="D40" s="66"/>
      <c r="E40" s="66"/>
      <c r="F40" s="66"/>
      <c r="G40" s="66"/>
      <c r="H40" s="66"/>
      <c r="I40" s="66"/>
      <c r="J40" s="66"/>
      <c r="K40" s="66"/>
      <c r="L40" s="66"/>
      <c r="M40" s="66"/>
      <c r="N40" s="65"/>
      <c r="O40" s="65"/>
    </row>
    <row r="41" spans="1:15" ht="3.95" customHeight="1">
      <c r="A41" s="532"/>
      <c r="B41" s="532"/>
      <c r="C41" s="532"/>
      <c r="D41" s="532"/>
      <c r="E41" s="532"/>
      <c r="F41" s="532"/>
      <c r="G41" s="532"/>
      <c r="H41" s="532"/>
      <c r="I41" s="532"/>
      <c r="J41" s="532"/>
      <c r="K41" s="532"/>
      <c r="L41" s="532"/>
      <c r="M41" s="532"/>
      <c r="N41" s="65"/>
      <c r="O41" s="65"/>
    </row>
    <row r="42" spans="1:15" s="15" customFormat="1" ht="5.0999999999999996" customHeight="1">
      <c r="A42" s="477"/>
      <c r="B42" s="477"/>
      <c r="C42" s="58"/>
      <c r="D42" s="58"/>
      <c r="E42" s="58"/>
      <c r="F42" s="58"/>
      <c r="G42" s="58"/>
      <c r="H42" s="58"/>
      <c r="I42" s="58"/>
      <c r="J42" s="58"/>
      <c r="K42" s="58"/>
      <c r="L42" s="58"/>
      <c r="M42" s="58"/>
      <c r="N42" s="65"/>
      <c r="O42" s="65"/>
    </row>
    <row r="43" spans="1:15" ht="17.100000000000001" customHeight="1">
      <c r="A43" s="69">
        <v>3</v>
      </c>
      <c r="B43" s="533" t="s">
        <v>128</v>
      </c>
      <c r="C43" s="533"/>
      <c r="D43" s="533"/>
      <c r="E43" s="533"/>
      <c r="F43" s="533"/>
      <c r="G43" s="533"/>
      <c r="H43" s="71"/>
      <c r="I43" s="71"/>
      <c r="J43" s="71"/>
      <c r="K43" s="71"/>
      <c r="L43" s="71"/>
      <c r="M43" s="71"/>
      <c r="N43" s="71"/>
      <c r="O43" s="65"/>
    </row>
    <row r="44" spans="1:15" ht="15" customHeight="1">
      <c r="A44" s="65"/>
      <c r="B44" s="530" t="s">
        <v>129</v>
      </c>
      <c r="C44" s="530"/>
      <c r="D44" s="530"/>
      <c r="E44" s="530"/>
      <c r="F44" s="530"/>
      <c r="G44" s="530"/>
      <c r="H44" s="530"/>
      <c r="I44" s="530"/>
      <c r="J44" s="530"/>
      <c r="K44" s="530"/>
      <c r="L44" s="530"/>
      <c r="M44" s="530"/>
      <c r="N44" s="65"/>
      <c r="O44" s="65"/>
    </row>
    <row r="45" spans="1:15" ht="15" customHeight="1">
      <c r="A45" s="65"/>
      <c r="B45" s="530"/>
      <c r="C45" s="530"/>
      <c r="D45" s="530"/>
      <c r="E45" s="530"/>
      <c r="F45" s="530"/>
      <c r="G45" s="530"/>
      <c r="H45" s="530"/>
      <c r="I45" s="530"/>
      <c r="J45" s="530"/>
      <c r="K45" s="530"/>
      <c r="L45" s="530"/>
      <c r="M45" s="530"/>
      <c r="N45" s="65"/>
      <c r="O45" s="65"/>
    </row>
    <row r="46" spans="1:15" ht="20.25" customHeight="1">
      <c r="A46" s="65"/>
      <c r="B46" s="530"/>
      <c r="C46" s="530"/>
      <c r="D46" s="530"/>
      <c r="E46" s="530"/>
      <c r="F46" s="530"/>
      <c r="G46" s="530"/>
      <c r="H46" s="530"/>
      <c r="I46" s="530"/>
      <c r="J46" s="530"/>
      <c r="K46" s="530"/>
      <c r="L46" s="530"/>
      <c r="M46" s="530"/>
      <c r="N46" s="65"/>
      <c r="O46" s="65"/>
    </row>
    <row r="47" spans="1:15" ht="6.6" customHeight="1">
      <c r="A47" s="65"/>
      <c r="B47" s="65"/>
      <c r="C47" s="63"/>
      <c r="D47" s="63"/>
      <c r="E47" s="63"/>
      <c r="F47" s="63"/>
      <c r="G47" s="63"/>
      <c r="H47" s="63"/>
      <c r="I47" s="63"/>
      <c r="J47" s="63"/>
      <c r="K47" s="65"/>
      <c r="L47" s="65"/>
      <c r="M47" s="65"/>
      <c r="N47" s="65"/>
      <c r="O47" s="65"/>
    </row>
    <row r="48" spans="1:15" ht="3.95" customHeight="1">
      <c r="A48" s="477"/>
      <c r="B48" s="71"/>
      <c r="C48" s="71"/>
      <c r="D48" s="71"/>
      <c r="E48" s="71"/>
      <c r="F48" s="71"/>
      <c r="G48" s="71"/>
      <c r="H48" s="71"/>
      <c r="I48" s="71"/>
      <c r="J48" s="71"/>
      <c r="K48" s="71"/>
      <c r="L48" s="71"/>
      <c r="M48" s="71"/>
      <c r="N48" s="71"/>
      <c r="O48" s="65"/>
    </row>
    <row r="49" spans="1:15" ht="3.95" customHeight="1">
      <c r="A49" s="532"/>
      <c r="B49" s="532"/>
      <c r="C49" s="532"/>
      <c r="D49" s="532"/>
      <c r="E49" s="532"/>
      <c r="F49" s="532"/>
      <c r="G49" s="532"/>
      <c r="H49" s="532"/>
      <c r="I49" s="532"/>
      <c r="J49" s="532"/>
      <c r="K49" s="532"/>
      <c r="L49" s="532"/>
      <c r="M49" s="532"/>
      <c r="N49" s="65"/>
      <c r="O49" s="65"/>
    </row>
    <row r="50" spans="1:15" s="15" customFormat="1" ht="2.4500000000000002" customHeight="1">
      <c r="A50" s="477"/>
      <c r="B50" s="477"/>
      <c r="C50" s="58"/>
      <c r="D50" s="58"/>
      <c r="E50" s="58"/>
      <c r="F50" s="58"/>
      <c r="G50" s="58"/>
      <c r="H50" s="58"/>
      <c r="I50" s="58"/>
      <c r="J50" s="58"/>
      <c r="K50" s="58"/>
      <c r="L50" s="58"/>
      <c r="M50" s="58"/>
      <c r="N50" s="65"/>
      <c r="O50" s="65"/>
    </row>
    <row r="51" spans="1:15" ht="17.45" customHeight="1">
      <c r="A51" s="69">
        <v>4</v>
      </c>
      <c r="B51" s="534" t="s">
        <v>130</v>
      </c>
      <c r="C51" s="534"/>
      <c r="D51" s="534"/>
      <c r="E51" s="534"/>
      <c r="F51" s="534"/>
      <c r="G51" s="534"/>
      <c r="H51" s="71"/>
      <c r="I51" s="71"/>
      <c r="J51" s="71"/>
      <c r="K51" s="71"/>
      <c r="L51" s="71"/>
      <c r="M51" s="71"/>
      <c r="N51" s="71"/>
      <c r="O51" s="65"/>
    </row>
    <row r="52" spans="1:15" ht="15" customHeight="1">
      <c r="A52" s="65"/>
      <c r="B52" s="530" t="s">
        <v>131</v>
      </c>
      <c r="C52" s="530"/>
      <c r="D52" s="530"/>
      <c r="E52" s="530"/>
      <c r="F52" s="530"/>
      <c r="G52" s="530"/>
      <c r="H52" s="530"/>
      <c r="I52" s="530"/>
      <c r="J52" s="530"/>
      <c r="K52" s="530"/>
      <c r="L52" s="530"/>
      <c r="M52" s="530"/>
      <c r="N52" s="65"/>
      <c r="O52" s="65"/>
    </row>
    <row r="53" spans="1:15" ht="15" customHeight="1">
      <c r="A53" s="65"/>
      <c r="B53" s="530"/>
      <c r="C53" s="530"/>
      <c r="D53" s="530"/>
      <c r="E53" s="530"/>
      <c r="F53" s="530"/>
      <c r="G53" s="530"/>
      <c r="H53" s="530"/>
      <c r="I53" s="530"/>
      <c r="J53" s="530"/>
      <c r="K53" s="530"/>
      <c r="L53" s="530"/>
      <c r="M53" s="530"/>
      <c r="N53" s="65"/>
      <c r="O53" s="65"/>
    </row>
    <row r="54" spans="1:15" ht="5.45" customHeight="1">
      <c r="A54" s="477"/>
      <c r="B54" s="71"/>
      <c r="C54" s="71"/>
      <c r="D54" s="71"/>
      <c r="E54" s="71"/>
      <c r="F54" s="71"/>
      <c r="G54" s="71"/>
      <c r="H54" s="71"/>
      <c r="I54" s="71"/>
      <c r="J54" s="71"/>
      <c r="K54" s="71"/>
      <c r="L54" s="71"/>
      <c r="M54" s="71"/>
      <c r="N54" s="71"/>
      <c r="O54" s="65"/>
    </row>
    <row r="55" spans="1:15" ht="15" customHeight="1">
      <c r="A55" s="65"/>
      <c r="B55" s="530" t="s">
        <v>132</v>
      </c>
      <c r="C55" s="530"/>
      <c r="D55" s="530"/>
      <c r="E55" s="530"/>
      <c r="F55" s="530"/>
      <c r="G55" s="530"/>
      <c r="H55" s="530"/>
      <c r="I55" s="530"/>
      <c r="J55" s="530"/>
      <c r="K55" s="530"/>
      <c r="L55" s="530"/>
      <c r="M55" s="530"/>
      <c r="N55" s="65"/>
      <c r="O55" s="65"/>
    </row>
    <row r="56" spans="1:15" ht="15" customHeight="1">
      <c r="A56" s="65"/>
      <c r="B56" s="530"/>
      <c r="C56" s="530"/>
      <c r="D56" s="530"/>
      <c r="E56" s="530"/>
      <c r="F56" s="530"/>
      <c r="G56" s="530"/>
      <c r="H56" s="530"/>
      <c r="I56" s="530"/>
      <c r="J56" s="530"/>
      <c r="K56" s="530"/>
      <c r="L56" s="530"/>
      <c r="M56" s="530"/>
      <c r="N56" s="65"/>
      <c r="O56" s="65"/>
    </row>
    <row r="57" spans="1:15" ht="15" customHeight="1">
      <c r="A57" s="65"/>
      <c r="B57" s="530"/>
      <c r="C57" s="530"/>
      <c r="D57" s="530"/>
      <c r="E57" s="530"/>
      <c r="F57" s="530"/>
      <c r="G57" s="530"/>
      <c r="H57" s="530"/>
      <c r="I57" s="530"/>
      <c r="J57" s="530"/>
      <c r="K57" s="530"/>
      <c r="L57" s="530"/>
      <c r="M57" s="530"/>
      <c r="N57" s="65"/>
      <c r="O57" s="65"/>
    </row>
    <row r="58" spans="1:15" ht="9.9499999999999993" customHeight="1">
      <c r="A58" s="477"/>
      <c r="B58" s="71"/>
      <c r="C58" s="71"/>
      <c r="D58" s="71"/>
      <c r="E58" s="71"/>
      <c r="F58" s="71"/>
      <c r="G58" s="71"/>
      <c r="H58" s="71"/>
      <c r="I58" s="71"/>
      <c r="J58" s="71"/>
      <c r="K58" s="71"/>
      <c r="L58" s="71"/>
      <c r="M58" s="71"/>
      <c r="N58" s="71"/>
      <c r="O58" s="65"/>
    </row>
    <row r="59" spans="1:15" ht="0.95" customHeight="1">
      <c r="A59" s="532"/>
      <c r="B59" s="532"/>
      <c r="C59" s="532"/>
      <c r="D59" s="532"/>
      <c r="E59" s="532"/>
      <c r="F59" s="532"/>
      <c r="G59" s="532"/>
      <c r="H59" s="532"/>
      <c r="I59" s="532"/>
      <c r="J59" s="532"/>
      <c r="K59" s="532"/>
      <c r="L59" s="532"/>
      <c r="M59" s="532"/>
      <c r="N59" s="65"/>
      <c r="O59" s="65"/>
    </row>
    <row r="60" spans="1:15" s="15" customFormat="1" ht="9" customHeight="1">
      <c r="A60" s="477"/>
      <c r="B60" s="477"/>
      <c r="C60" s="58"/>
      <c r="D60" s="58"/>
      <c r="E60" s="58"/>
      <c r="F60" s="58"/>
      <c r="G60" s="58"/>
      <c r="H60" s="58"/>
      <c r="I60" s="58"/>
      <c r="J60" s="58"/>
      <c r="K60" s="58"/>
      <c r="L60" s="58"/>
      <c r="M60" s="58"/>
      <c r="N60" s="65"/>
      <c r="O60" s="65"/>
    </row>
    <row r="61" spans="1:15" ht="18" customHeight="1">
      <c r="A61" s="69">
        <v>5</v>
      </c>
      <c r="B61" s="534" t="s">
        <v>133</v>
      </c>
      <c r="C61" s="534"/>
      <c r="D61" s="534"/>
      <c r="E61" s="534"/>
      <c r="F61" s="534"/>
      <c r="G61" s="534"/>
      <c r="H61" s="71"/>
      <c r="I61" s="71"/>
      <c r="J61" s="71"/>
      <c r="K61" s="71"/>
      <c r="L61" s="71"/>
      <c r="M61" s="71"/>
      <c r="N61" s="71"/>
      <c r="O61" s="65"/>
    </row>
    <row r="62" spans="1:15" ht="15" customHeight="1">
      <c r="A62" s="65"/>
      <c r="B62" s="535" t="s">
        <v>134</v>
      </c>
      <c r="C62" s="535"/>
      <c r="D62" s="535"/>
      <c r="E62" s="535"/>
      <c r="F62" s="535"/>
      <c r="G62" s="535"/>
      <c r="H62" s="535"/>
      <c r="I62" s="535"/>
      <c r="J62" s="535"/>
      <c r="K62" s="535"/>
      <c r="L62" s="535"/>
      <c r="M62" s="535"/>
      <c r="N62" s="78"/>
      <c r="O62" s="65"/>
    </row>
    <row r="63" spans="1:15" ht="21" customHeight="1">
      <c r="A63" s="65"/>
      <c r="B63" s="535"/>
      <c r="C63" s="535"/>
      <c r="D63" s="535"/>
      <c r="E63" s="535"/>
      <c r="F63" s="535"/>
      <c r="G63" s="535"/>
      <c r="H63" s="535"/>
      <c r="I63" s="535"/>
      <c r="J63" s="535"/>
      <c r="K63" s="535"/>
      <c r="L63" s="535"/>
      <c r="M63" s="535"/>
      <c r="N63" s="78"/>
      <c r="O63" s="65"/>
    </row>
    <row r="64" spans="1:15" ht="3.6" customHeight="1">
      <c r="A64" s="65"/>
      <c r="B64" s="535"/>
      <c r="C64" s="535"/>
      <c r="D64" s="535"/>
      <c r="E64" s="535"/>
      <c r="F64" s="535"/>
      <c r="G64" s="535"/>
      <c r="H64" s="535"/>
      <c r="I64" s="535"/>
      <c r="J64" s="535"/>
      <c r="K64" s="535"/>
      <c r="L64" s="535"/>
      <c r="M64" s="535"/>
      <c r="N64" s="65"/>
      <c r="O64" s="65"/>
    </row>
    <row r="65" spans="1:15" ht="3.95" customHeight="1">
      <c r="A65" s="65"/>
      <c r="B65" s="65"/>
      <c r="C65" s="67"/>
      <c r="D65" s="67"/>
      <c r="E65" s="67"/>
      <c r="F65" s="67"/>
      <c r="G65" s="67"/>
      <c r="H65" s="67"/>
      <c r="I65" s="67"/>
      <c r="J65" s="67"/>
      <c r="K65" s="67"/>
      <c r="L65" s="67"/>
      <c r="M65" s="67"/>
      <c r="N65" s="65"/>
      <c r="O65" s="65"/>
    </row>
    <row r="66" spans="1:15" ht="4.5" hidden="1" customHeight="1">
      <c r="A66" s="65"/>
      <c r="B66" s="65"/>
      <c r="C66" s="530"/>
      <c r="D66" s="530"/>
      <c r="E66" s="530"/>
      <c r="F66" s="530"/>
      <c r="G66" s="530"/>
      <c r="H66" s="530"/>
      <c r="I66" s="536"/>
      <c r="J66" s="537"/>
      <c r="K66" s="537"/>
      <c r="L66" s="537"/>
      <c r="M66" s="537"/>
      <c r="N66" s="65"/>
      <c r="O66" s="65"/>
    </row>
    <row r="67" spans="1:15" ht="5.0999999999999996" customHeight="1">
      <c r="A67" s="477"/>
      <c r="B67" s="71"/>
      <c r="C67" s="71"/>
      <c r="D67" s="71"/>
      <c r="E67" s="71"/>
      <c r="F67" s="71"/>
      <c r="G67" s="71"/>
      <c r="H67" s="71"/>
      <c r="I67" s="71"/>
      <c r="J67" s="71"/>
      <c r="K67" s="71"/>
      <c r="L67" s="71"/>
      <c r="M67" s="71"/>
      <c r="N67" s="71"/>
      <c r="O67" s="65"/>
    </row>
    <row r="68" spans="1:15" ht="0.95" customHeight="1">
      <c r="A68" s="532"/>
      <c r="B68" s="532"/>
      <c r="C68" s="532"/>
      <c r="D68" s="532"/>
      <c r="E68" s="532"/>
      <c r="F68" s="532"/>
      <c r="G68" s="532"/>
      <c r="H68" s="532"/>
      <c r="I68" s="532"/>
      <c r="J68" s="532"/>
      <c r="K68" s="532"/>
      <c r="L68" s="532"/>
      <c r="M68" s="532"/>
      <c r="N68" s="65"/>
      <c r="O68" s="65"/>
    </row>
    <row r="69" spans="1:15" s="15" customFormat="1" ht="5.45" hidden="1" customHeight="1">
      <c r="A69" s="477"/>
      <c r="B69" s="477"/>
      <c r="C69" s="58"/>
      <c r="D69" s="58"/>
      <c r="E69" s="58"/>
      <c r="F69" s="58"/>
      <c r="G69" s="58"/>
      <c r="H69" s="58"/>
      <c r="I69" s="58"/>
      <c r="J69" s="58"/>
      <c r="K69" s="58"/>
      <c r="L69" s="58"/>
      <c r="M69" s="58"/>
      <c r="N69" s="65"/>
      <c r="O69" s="65"/>
    </row>
    <row r="70" spans="1:15" ht="18" customHeight="1">
      <c r="A70" s="69">
        <v>6</v>
      </c>
      <c r="B70" s="534" t="s">
        <v>135</v>
      </c>
      <c r="C70" s="534"/>
      <c r="D70" s="534"/>
      <c r="E70" s="534"/>
      <c r="F70" s="534"/>
      <c r="G70" s="534"/>
      <c r="H70" s="71"/>
      <c r="I70" s="71"/>
      <c r="J70" s="71"/>
      <c r="K70" s="71"/>
      <c r="L70" s="71"/>
      <c r="M70" s="71"/>
      <c r="N70" s="71"/>
      <c r="O70" s="65"/>
    </row>
    <row r="71" spans="1:15" ht="5.45" customHeight="1">
      <c r="A71" s="65"/>
      <c r="B71" s="530" t="s">
        <v>557</v>
      </c>
      <c r="C71" s="530"/>
      <c r="D71" s="530"/>
      <c r="E71" s="530"/>
      <c r="F71" s="530"/>
      <c r="G71" s="530"/>
      <c r="H71" s="530"/>
      <c r="I71" s="530"/>
      <c r="J71" s="530"/>
      <c r="K71" s="530"/>
      <c r="L71" s="530"/>
      <c r="M71" s="530"/>
      <c r="N71" s="65"/>
      <c r="O71" s="65"/>
    </row>
    <row r="72" spans="1:15" ht="15" customHeight="1">
      <c r="A72" s="65"/>
      <c r="B72" s="530"/>
      <c r="C72" s="530"/>
      <c r="D72" s="530"/>
      <c r="E72" s="530"/>
      <c r="F72" s="530"/>
      <c r="G72" s="530"/>
      <c r="H72" s="530"/>
      <c r="I72" s="530"/>
      <c r="J72" s="530"/>
      <c r="K72" s="530"/>
      <c r="L72" s="530"/>
      <c r="M72" s="530"/>
      <c r="N72" s="65"/>
      <c r="O72" s="65"/>
    </row>
    <row r="73" spans="1:15" ht="3.95" customHeight="1">
      <c r="A73" s="65"/>
      <c r="B73" s="530" t="s">
        <v>556</v>
      </c>
      <c r="C73" s="530"/>
      <c r="D73" s="530"/>
      <c r="E73" s="530"/>
      <c r="F73" s="530"/>
      <c r="G73" s="530"/>
      <c r="H73" s="530"/>
      <c r="I73" s="530"/>
      <c r="J73" s="530"/>
      <c r="K73" s="530"/>
      <c r="L73" s="530"/>
      <c r="M73" s="530"/>
      <c r="N73" s="65"/>
      <c r="O73" s="65"/>
    </row>
    <row r="74" spans="1:15" ht="27" customHeight="1">
      <c r="A74" s="65"/>
      <c r="B74" s="530"/>
      <c r="C74" s="530"/>
      <c r="D74" s="530"/>
      <c r="E74" s="530"/>
      <c r="F74" s="530"/>
      <c r="G74" s="530"/>
      <c r="H74" s="530"/>
      <c r="I74" s="530"/>
      <c r="J74" s="530"/>
      <c r="K74" s="530"/>
      <c r="L74" s="530"/>
      <c r="M74" s="530"/>
      <c r="N74" s="65"/>
      <c r="O74" s="65"/>
    </row>
    <row r="75" spans="1:15" ht="4.5" customHeight="1">
      <c r="A75" s="65"/>
      <c r="B75" s="65"/>
      <c r="C75" s="530"/>
      <c r="D75" s="530"/>
      <c r="E75" s="530"/>
      <c r="F75" s="530"/>
      <c r="G75" s="530"/>
      <c r="H75" s="530"/>
      <c r="I75" s="530"/>
      <c r="J75" s="530"/>
      <c r="K75" s="65"/>
      <c r="L75" s="65"/>
      <c r="M75" s="65"/>
      <c r="N75" s="65"/>
      <c r="O75" s="65"/>
    </row>
    <row r="76" spans="1:15" ht="3" customHeight="1">
      <c r="A76" s="65"/>
      <c r="B76" s="65"/>
      <c r="C76" s="530"/>
      <c r="D76" s="530"/>
      <c r="E76" s="530"/>
      <c r="F76" s="530"/>
      <c r="G76" s="530"/>
      <c r="H76" s="530"/>
      <c r="I76" s="530"/>
      <c r="J76" s="530"/>
      <c r="K76" s="65"/>
      <c r="L76" s="65"/>
      <c r="M76" s="65"/>
      <c r="N76" s="65"/>
      <c r="O76" s="65"/>
    </row>
    <row r="77" spans="1:15" ht="3" customHeight="1">
      <c r="A77" s="532"/>
      <c r="B77" s="532"/>
      <c r="C77" s="532"/>
      <c r="D77" s="532"/>
      <c r="E77" s="532"/>
      <c r="F77" s="532"/>
      <c r="G77" s="532"/>
      <c r="H77" s="532"/>
      <c r="I77" s="532"/>
      <c r="J77" s="532"/>
      <c r="K77" s="532"/>
      <c r="L77" s="532"/>
      <c r="M77" s="532"/>
      <c r="N77" s="65"/>
      <c r="O77" s="65"/>
    </row>
    <row r="78" spans="1:15" s="15" customFormat="1" ht="2.4500000000000002" customHeight="1">
      <c r="A78" s="477"/>
      <c r="B78" s="477"/>
      <c r="C78" s="58"/>
      <c r="D78" s="58"/>
      <c r="E78" s="58"/>
      <c r="F78" s="58"/>
      <c r="G78" s="58"/>
      <c r="H78" s="58"/>
      <c r="I78" s="58"/>
      <c r="J78" s="58"/>
      <c r="K78" s="58"/>
      <c r="L78" s="58"/>
      <c r="M78" s="58"/>
      <c r="N78" s="65"/>
      <c r="O78" s="65"/>
    </row>
    <row r="79" spans="1:15" ht="18" customHeight="1">
      <c r="A79" s="69">
        <v>7</v>
      </c>
      <c r="B79" s="534" t="s">
        <v>136</v>
      </c>
      <c r="C79" s="534"/>
      <c r="D79" s="534"/>
      <c r="E79" s="534"/>
      <c r="F79" s="534"/>
      <c r="G79" s="534"/>
      <c r="H79" s="71"/>
      <c r="I79" s="71"/>
      <c r="J79" s="71"/>
      <c r="K79" s="71"/>
      <c r="L79" s="71"/>
      <c r="M79" s="71"/>
      <c r="N79" s="71"/>
      <c r="O79" s="65"/>
    </row>
    <row r="80" spans="1:15" ht="15" customHeight="1">
      <c r="A80" s="65"/>
      <c r="B80" s="530" t="s">
        <v>558</v>
      </c>
      <c r="C80" s="530"/>
      <c r="D80" s="530"/>
      <c r="E80" s="530"/>
      <c r="F80" s="530"/>
      <c r="G80" s="530"/>
      <c r="H80" s="530"/>
      <c r="I80" s="530"/>
      <c r="J80" s="530"/>
      <c r="K80" s="530"/>
      <c r="L80" s="530"/>
      <c r="M80" s="530"/>
      <c r="N80" s="65"/>
      <c r="O80" s="65"/>
    </row>
    <row r="81" spans="1:15" ht="15" customHeight="1">
      <c r="A81" s="65"/>
      <c r="B81" s="530"/>
      <c r="C81" s="530"/>
      <c r="D81" s="530"/>
      <c r="E81" s="530"/>
      <c r="F81" s="530"/>
      <c r="G81" s="530"/>
      <c r="H81" s="530"/>
      <c r="I81" s="530"/>
      <c r="J81" s="530"/>
      <c r="K81" s="530"/>
      <c r="L81" s="530"/>
      <c r="M81" s="530"/>
      <c r="N81" s="65"/>
      <c r="O81" s="65"/>
    </row>
    <row r="82" spans="1:15" ht="34.5" customHeight="1">
      <c r="A82" s="65"/>
      <c r="B82" s="530"/>
      <c r="C82" s="530"/>
      <c r="D82" s="530"/>
      <c r="E82" s="530"/>
      <c r="F82" s="530"/>
      <c r="G82" s="530"/>
      <c r="H82" s="530"/>
      <c r="I82" s="530"/>
      <c r="J82" s="530"/>
      <c r="K82" s="530"/>
      <c r="L82" s="530"/>
      <c r="M82" s="530"/>
      <c r="N82" s="65"/>
      <c r="O82" s="65"/>
    </row>
    <row r="83" spans="1:15" ht="6" customHeight="1">
      <c r="A83" s="65"/>
      <c r="B83" s="65"/>
      <c r="C83" s="530"/>
      <c r="D83" s="530"/>
      <c r="E83" s="530"/>
      <c r="F83" s="530"/>
      <c r="G83" s="530"/>
      <c r="H83" s="530"/>
      <c r="I83" s="530"/>
      <c r="J83" s="530"/>
      <c r="K83" s="65"/>
      <c r="L83" s="65"/>
      <c r="M83" s="65"/>
      <c r="N83" s="65"/>
      <c r="O83" s="65"/>
    </row>
    <row r="84" spans="1:15" ht="27" customHeight="1">
      <c r="A84" s="65"/>
      <c r="B84" s="530" t="s">
        <v>137</v>
      </c>
      <c r="C84" s="530"/>
      <c r="D84" s="530"/>
      <c r="E84" s="530"/>
      <c r="F84" s="530"/>
      <c r="G84" s="530"/>
      <c r="H84" s="530"/>
      <c r="I84" s="530"/>
      <c r="J84" s="530"/>
      <c r="K84" s="530"/>
      <c r="L84" s="530"/>
      <c r="M84" s="530"/>
      <c r="N84" s="65"/>
      <c r="O84" s="65"/>
    </row>
    <row r="85" spans="1:15" ht="12" customHeight="1">
      <c r="A85" s="65"/>
      <c r="B85" s="530"/>
      <c r="C85" s="530"/>
      <c r="D85" s="530"/>
      <c r="E85" s="530"/>
      <c r="F85" s="530"/>
      <c r="G85" s="530"/>
      <c r="H85" s="530"/>
      <c r="I85" s="530"/>
      <c r="J85" s="530"/>
      <c r="K85" s="530"/>
      <c r="L85" s="530"/>
      <c r="M85" s="530"/>
      <c r="N85" s="65"/>
      <c r="O85" s="65"/>
    </row>
    <row r="86" spans="1:15" ht="6.6" customHeight="1">
      <c r="A86" s="65"/>
      <c r="B86" s="65"/>
      <c r="C86" s="530"/>
      <c r="D86" s="530"/>
      <c r="E86" s="530"/>
      <c r="F86" s="530"/>
      <c r="G86" s="530"/>
      <c r="H86" s="530"/>
      <c r="I86" s="530"/>
      <c r="J86" s="530"/>
      <c r="K86" s="65"/>
      <c r="L86" s="65"/>
      <c r="M86" s="65"/>
      <c r="N86" s="65"/>
      <c r="O86" s="65"/>
    </row>
    <row r="87" spans="1:15" ht="15" customHeight="1">
      <c r="A87" s="65"/>
      <c r="B87" s="530" t="s">
        <v>138</v>
      </c>
      <c r="C87" s="530"/>
      <c r="D87" s="530"/>
      <c r="E87" s="530"/>
      <c r="F87" s="530"/>
      <c r="G87" s="530"/>
      <c r="H87" s="530"/>
      <c r="I87" s="530"/>
      <c r="J87" s="530"/>
      <c r="K87" s="530"/>
      <c r="L87" s="530"/>
      <c r="M87" s="530"/>
      <c r="N87" s="65"/>
      <c r="O87" s="65"/>
    </row>
    <row r="88" spans="1:15" ht="15" customHeight="1">
      <c r="A88" s="65"/>
      <c r="B88" s="530"/>
      <c r="C88" s="530"/>
      <c r="D88" s="530"/>
      <c r="E88" s="530"/>
      <c r="F88" s="530"/>
      <c r="G88" s="530"/>
      <c r="H88" s="530"/>
      <c r="I88" s="530"/>
      <c r="J88" s="530"/>
      <c r="K88" s="530"/>
      <c r="L88" s="530"/>
      <c r="M88" s="530"/>
      <c r="N88" s="65"/>
      <c r="O88" s="65"/>
    </row>
    <row r="89" spans="1:15" ht="15" customHeight="1">
      <c r="A89" s="65"/>
      <c r="B89" s="530"/>
      <c r="C89" s="530"/>
      <c r="D89" s="530"/>
      <c r="E89" s="530"/>
      <c r="F89" s="530"/>
      <c r="G89" s="530"/>
      <c r="H89" s="530"/>
      <c r="I89" s="530"/>
      <c r="J89" s="530"/>
      <c r="K89" s="530"/>
      <c r="L89" s="530"/>
      <c r="M89" s="530"/>
      <c r="N89" s="65"/>
      <c r="O89" s="65"/>
    </row>
    <row r="90" spans="1:15" ht="5.0999999999999996" customHeight="1">
      <c r="A90" s="65"/>
      <c r="B90" s="65"/>
      <c r="C90" s="62"/>
      <c r="D90" s="62"/>
      <c r="E90" s="62"/>
      <c r="F90" s="62"/>
      <c r="G90" s="62"/>
      <c r="H90" s="62"/>
      <c r="I90" s="62"/>
      <c r="J90" s="62"/>
      <c r="K90" s="65"/>
      <c r="L90" s="65"/>
      <c r="M90" s="65"/>
      <c r="N90" s="65"/>
      <c r="O90" s="65"/>
    </row>
    <row r="91" spans="1:15" ht="3.95" customHeight="1">
      <c r="A91" s="532"/>
      <c r="B91" s="532"/>
      <c r="C91" s="532"/>
      <c r="D91" s="532"/>
      <c r="E91" s="532"/>
      <c r="F91" s="532"/>
      <c r="G91" s="532"/>
      <c r="H91" s="532"/>
      <c r="I91" s="532"/>
      <c r="J91" s="532"/>
      <c r="K91" s="532"/>
      <c r="L91" s="532"/>
      <c r="M91" s="532"/>
      <c r="N91" s="76"/>
      <c r="O91" s="65"/>
    </row>
    <row r="92" spans="1:15" ht="4.5" customHeight="1">
      <c r="A92" s="477"/>
      <c r="B92" s="477"/>
      <c r="C92" s="58"/>
      <c r="D92" s="58"/>
      <c r="E92" s="58"/>
      <c r="F92" s="58"/>
      <c r="G92" s="58"/>
      <c r="H92" s="58"/>
      <c r="I92" s="58"/>
      <c r="J92" s="58"/>
      <c r="K92" s="58"/>
      <c r="L92" s="58"/>
      <c r="M92" s="58"/>
      <c r="N92" s="65"/>
      <c r="O92" s="65"/>
    </row>
    <row r="93" spans="1:15" ht="19.5" customHeight="1">
      <c r="A93" s="69">
        <v>8</v>
      </c>
      <c r="B93" s="534" t="s">
        <v>139</v>
      </c>
      <c r="C93" s="534"/>
      <c r="D93" s="534"/>
      <c r="E93" s="534"/>
      <c r="F93" s="534"/>
      <c r="G93" s="534"/>
      <c r="H93" s="71"/>
      <c r="I93" s="71"/>
      <c r="J93" s="71"/>
      <c r="K93" s="71"/>
      <c r="L93" s="71"/>
      <c r="M93" s="71"/>
      <c r="N93" s="65"/>
      <c r="O93" s="65"/>
    </row>
    <row r="94" spans="1:15" ht="15" customHeight="1">
      <c r="A94" s="65"/>
      <c r="B94" s="530" t="s">
        <v>559</v>
      </c>
      <c r="C94" s="530"/>
      <c r="D94" s="530"/>
      <c r="E94" s="530"/>
      <c r="F94" s="530"/>
      <c r="G94" s="530"/>
      <c r="H94" s="530"/>
      <c r="I94" s="530"/>
      <c r="J94" s="530"/>
      <c r="K94" s="530"/>
      <c r="L94" s="530"/>
      <c r="M94" s="530"/>
      <c r="N94" s="65"/>
      <c r="O94" s="65"/>
    </row>
    <row r="95" spans="1:15" ht="15" customHeight="1">
      <c r="A95" s="65"/>
      <c r="B95" s="530"/>
      <c r="C95" s="530"/>
      <c r="D95" s="530"/>
      <c r="E95" s="530"/>
      <c r="F95" s="530"/>
      <c r="G95" s="530"/>
      <c r="H95" s="530"/>
      <c r="I95" s="530"/>
      <c r="J95" s="530"/>
      <c r="K95" s="530"/>
      <c r="L95" s="530"/>
      <c r="M95" s="530"/>
      <c r="N95" s="65"/>
      <c r="O95" s="65"/>
    </row>
    <row r="96" spans="1:15" ht="15" customHeight="1">
      <c r="A96" s="65"/>
      <c r="B96" s="530"/>
      <c r="C96" s="530"/>
      <c r="D96" s="530"/>
      <c r="E96" s="530"/>
      <c r="F96" s="530"/>
      <c r="G96" s="530"/>
      <c r="H96" s="530"/>
      <c r="I96" s="530"/>
      <c r="J96" s="530"/>
      <c r="K96" s="530"/>
      <c r="L96" s="530"/>
      <c r="M96" s="530"/>
      <c r="N96" s="65"/>
      <c r="O96" s="65"/>
    </row>
    <row r="97" spans="1:15" ht="20.100000000000001" customHeight="1">
      <c r="A97" s="65"/>
      <c r="B97" s="65"/>
      <c r="C97" s="530"/>
      <c r="D97" s="530"/>
      <c r="E97" s="530"/>
      <c r="F97" s="530"/>
      <c r="G97" s="530"/>
      <c r="H97" s="530"/>
      <c r="I97" s="530"/>
      <c r="J97" s="530"/>
      <c r="K97" s="65"/>
      <c r="L97" s="65"/>
      <c r="M97" s="65"/>
      <c r="N97" s="65"/>
      <c r="O97" s="65"/>
    </row>
  </sheetData>
  <mergeCells count="66">
    <mergeCell ref="B62:M64"/>
    <mergeCell ref="B71:M72"/>
    <mergeCell ref="B73:M74"/>
    <mergeCell ref="A59:M59"/>
    <mergeCell ref="B51:G51"/>
    <mergeCell ref="B61:G61"/>
    <mergeCell ref="C66:H66"/>
    <mergeCell ref="I66:M66"/>
    <mergeCell ref="B52:M53"/>
    <mergeCell ref="B55:M57"/>
    <mergeCell ref="A77:M77"/>
    <mergeCell ref="C75:J75"/>
    <mergeCell ref="C76:J76"/>
    <mergeCell ref="A68:M68"/>
    <mergeCell ref="B70:G70"/>
    <mergeCell ref="B29:K29"/>
    <mergeCell ref="B31:J31"/>
    <mergeCell ref="B32:J32"/>
    <mergeCell ref="B39:E39"/>
    <mergeCell ref="B38:E38"/>
    <mergeCell ref="F35:J35"/>
    <mergeCell ref="F36:J36"/>
    <mergeCell ref="F37:J37"/>
    <mergeCell ref="B35:E35"/>
    <mergeCell ref="B36:E36"/>
    <mergeCell ref="B37:E37"/>
    <mergeCell ref="F38:J38"/>
    <mergeCell ref="F39:J39"/>
    <mergeCell ref="B33:J33"/>
    <mergeCell ref="A91:M91"/>
    <mergeCell ref="B93:G93"/>
    <mergeCell ref="C97:J97"/>
    <mergeCell ref="B79:G79"/>
    <mergeCell ref="C83:J83"/>
    <mergeCell ref="C86:J86"/>
    <mergeCell ref="B87:M89"/>
    <mergeCell ref="B94:M96"/>
    <mergeCell ref="B80:M82"/>
    <mergeCell ref="B84:M85"/>
    <mergeCell ref="A41:M41"/>
    <mergeCell ref="B43:G43"/>
    <mergeCell ref="A49:M49"/>
    <mergeCell ref="B44:M46"/>
    <mergeCell ref="F34:J34"/>
    <mergeCell ref="B34:E34"/>
    <mergeCell ref="M28:N28"/>
    <mergeCell ref="B16:L16"/>
    <mergeCell ref="M18:N18"/>
    <mergeCell ref="M21:N21"/>
    <mergeCell ref="M24:N24"/>
    <mergeCell ref="B17:K17"/>
    <mergeCell ref="B18:K18"/>
    <mergeCell ref="B20:J20"/>
    <mergeCell ref="B21:J21"/>
    <mergeCell ref="B23:J23"/>
    <mergeCell ref="B24:K24"/>
    <mergeCell ref="B25:J25"/>
    <mergeCell ref="B27:L27"/>
    <mergeCell ref="B28:K28"/>
    <mergeCell ref="B12:J12"/>
    <mergeCell ref="B13:J13"/>
    <mergeCell ref="B1:N1"/>
    <mergeCell ref="B6:J6"/>
    <mergeCell ref="B7:J7"/>
    <mergeCell ref="B5:J5"/>
    <mergeCell ref="B10:J10"/>
  </mergeCells>
  <printOptions horizontalCentered="1"/>
  <pageMargins left="0.23622047244094491" right="0.23622047244094491" top="0.23622047244094491" bottom="0.23622047244094491" header="0.31496062992125984" footer="0.31496062992125984"/>
  <pageSetup paperSize="9" scale="84" fitToHeight="2" orientation="portrait" r:id="rId1"/>
  <headerFooter>
    <oddHeader>&amp;C&amp;"Calibri"&amp;10&amp;K000000 IN CONFIDENCE&amp;1#_x000D_</oddHeader>
    <oddFooter>&amp;L&amp;F&amp;C_x000D_&amp;1#&amp;"Calibri"&amp;10&amp;K000000 IN CONFIDENCE</oddFooter>
  </headerFooter>
  <rowBreaks count="1" manualBreakCount="1">
    <brk id="58"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A499"/>
  </sheetPr>
  <dimension ref="A1:Q91"/>
  <sheetViews>
    <sheetView view="pageBreakPreview" zoomScale="70" zoomScaleNormal="100" zoomScaleSheetLayoutView="70" workbookViewId="0">
      <selection activeCell="M72" sqref="M72"/>
    </sheetView>
  </sheetViews>
  <sheetFormatPr defaultColWidth="9.140625" defaultRowHeight="16.5"/>
  <cols>
    <col min="1" max="1" width="6.7109375" style="4" customWidth="1"/>
    <col min="2" max="2" width="5" style="4" customWidth="1"/>
    <col min="3" max="3" width="4.7109375" style="4" customWidth="1"/>
    <col min="4" max="4" width="9.140625" style="30" customWidth="1"/>
    <col min="5" max="5" width="4.7109375" style="4" customWidth="1"/>
    <col min="6" max="6" width="10.5703125" style="30" customWidth="1"/>
    <col min="7" max="7" width="17.42578125" style="4" customWidth="1"/>
    <col min="8" max="8" width="2.85546875" style="4" customWidth="1"/>
    <col min="9" max="9" width="11" style="4" customWidth="1"/>
    <col min="10" max="10" width="10.140625" style="4" customWidth="1"/>
    <col min="11" max="12" width="2.7109375" style="4" customWidth="1"/>
    <col min="13" max="13" width="5.5703125" style="4" customWidth="1"/>
    <col min="14" max="14" width="6" style="4" customWidth="1"/>
    <col min="15" max="15" width="7.42578125" style="4" customWidth="1"/>
    <col min="16" max="16384" width="9.140625" style="4"/>
  </cols>
  <sheetData>
    <row r="1" spans="1:15" ht="35.1" customHeight="1">
      <c r="A1" s="68"/>
      <c r="B1" s="89"/>
      <c r="C1" s="516" t="s">
        <v>140</v>
      </c>
      <c r="D1" s="516"/>
      <c r="E1" s="516"/>
      <c r="F1" s="516"/>
      <c r="G1" s="516"/>
      <c r="H1" s="516"/>
      <c r="I1" s="516"/>
      <c r="J1" s="516"/>
      <c r="K1" s="516"/>
      <c r="L1" s="516"/>
      <c r="M1" s="516"/>
      <c r="N1" s="90"/>
      <c r="O1" s="68"/>
    </row>
    <row r="2" spans="1:15" ht="32.450000000000003" customHeight="1">
      <c r="A2" s="65"/>
      <c r="B2" s="65"/>
      <c r="C2" s="65"/>
      <c r="D2" s="85"/>
      <c r="E2" s="65"/>
      <c r="F2" s="85"/>
      <c r="G2" s="65"/>
      <c r="H2" s="65"/>
      <c r="I2" s="65"/>
      <c r="J2" s="65"/>
      <c r="K2" s="65"/>
      <c r="L2" s="65"/>
      <c r="M2" s="65"/>
      <c r="N2" s="65"/>
      <c r="O2" s="65"/>
    </row>
    <row r="3" spans="1:15" ht="5.45" customHeight="1">
      <c r="A3" s="65"/>
      <c r="B3" s="65"/>
      <c r="C3" s="65"/>
      <c r="D3" s="85"/>
      <c r="E3" s="65"/>
      <c r="F3" s="85"/>
      <c r="G3" s="65"/>
      <c r="H3" s="65"/>
      <c r="I3" s="65"/>
      <c r="J3" s="65"/>
      <c r="K3" s="65"/>
      <c r="L3" s="65"/>
      <c r="M3" s="65"/>
      <c r="N3" s="65"/>
      <c r="O3" s="65"/>
    </row>
    <row r="4" spans="1:15" ht="19.5" customHeight="1">
      <c r="A4" s="69">
        <v>1</v>
      </c>
      <c r="B4" s="70"/>
      <c r="C4" s="553" t="s">
        <v>141</v>
      </c>
      <c r="D4" s="553"/>
      <c r="E4" s="553"/>
      <c r="F4" s="553"/>
      <c r="G4" s="553"/>
      <c r="H4" s="553"/>
      <c r="I4" s="553"/>
      <c r="J4" s="553"/>
      <c r="K4" s="553"/>
      <c r="L4" s="553"/>
      <c r="M4" s="553"/>
      <c r="N4" s="63"/>
      <c r="O4" s="65"/>
    </row>
    <row r="5" spans="1:15" ht="20.100000000000001" customHeight="1">
      <c r="A5" s="477"/>
      <c r="B5" s="72"/>
      <c r="C5" s="519" t="s">
        <v>142</v>
      </c>
      <c r="D5" s="519"/>
      <c r="E5" s="519"/>
      <c r="F5" s="519"/>
      <c r="G5" s="519"/>
      <c r="H5" s="519"/>
      <c r="I5" s="519"/>
      <c r="J5" s="519"/>
      <c r="K5" s="519"/>
      <c r="L5" s="519"/>
      <c r="M5" s="53"/>
      <c r="N5" s="65"/>
      <c r="O5" s="65"/>
    </row>
    <row r="6" spans="1:15" ht="14.45" customHeight="1">
      <c r="A6" s="477"/>
      <c r="B6" s="477"/>
      <c r="C6" s="519"/>
      <c r="D6" s="519"/>
      <c r="E6" s="519"/>
      <c r="F6" s="519"/>
      <c r="G6" s="519"/>
      <c r="H6" s="519"/>
      <c r="I6" s="519"/>
      <c r="J6" s="519"/>
      <c r="K6" s="519"/>
      <c r="L6" s="519"/>
      <c r="M6" s="53"/>
      <c r="N6" s="65"/>
      <c r="O6" s="65"/>
    </row>
    <row r="7" spans="1:15" ht="5.0999999999999996" customHeight="1">
      <c r="A7" s="477"/>
      <c r="B7" s="477"/>
      <c r="C7" s="545"/>
      <c r="D7" s="545"/>
      <c r="E7" s="545"/>
      <c r="F7" s="545"/>
      <c r="G7" s="545"/>
      <c r="H7" s="545"/>
      <c r="I7" s="545"/>
      <c r="J7" s="79"/>
      <c r="K7" s="55"/>
      <c r="L7" s="55"/>
      <c r="M7" s="55"/>
      <c r="N7" s="65"/>
      <c r="O7" s="65"/>
    </row>
    <row r="8" spans="1:15" ht="20.100000000000001" customHeight="1">
      <c r="A8" s="477"/>
      <c r="B8" s="477"/>
      <c r="C8" s="567"/>
      <c r="D8" s="568"/>
      <c r="E8" s="568"/>
      <c r="F8" s="568"/>
      <c r="G8" s="568"/>
      <c r="H8" s="568"/>
      <c r="I8" s="568"/>
      <c r="J8" s="568"/>
      <c r="K8" s="568"/>
      <c r="L8" s="568"/>
      <c r="M8" s="569"/>
      <c r="N8" s="65"/>
      <c r="O8" s="65"/>
    </row>
    <row r="9" spans="1:15" ht="20.100000000000001" customHeight="1">
      <c r="A9" s="477"/>
      <c r="B9" s="477"/>
      <c r="C9" s="570"/>
      <c r="D9" s="571"/>
      <c r="E9" s="571"/>
      <c r="F9" s="571"/>
      <c r="G9" s="571"/>
      <c r="H9" s="571"/>
      <c r="I9" s="571"/>
      <c r="J9" s="571"/>
      <c r="K9" s="571"/>
      <c r="L9" s="571"/>
      <c r="M9" s="572"/>
      <c r="N9" s="65"/>
      <c r="O9" s="65"/>
    </row>
    <row r="10" spans="1:15" ht="20.100000000000001" customHeight="1">
      <c r="A10" s="477"/>
      <c r="B10" s="477"/>
      <c r="C10" s="570"/>
      <c r="D10" s="571"/>
      <c r="E10" s="571"/>
      <c r="F10" s="571"/>
      <c r="G10" s="571"/>
      <c r="H10" s="571"/>
      <c r="I10" s="571"/>
      <c r="J10" s="571"/>
      <c r="K10" s="571"/>
      <c r="L10" s="571"/>
      <c r="M10" s="572"/>
      <c r="N10" s="65"/>
      <c r="O10" s="65"/>
    </row>
    <row r="11" spans="1:15" ht="20.100000000000001" customHeight="1">
      <c r="A11" s="477"/>
      <c r="B11" s="477"/>
      <c r="C11" s="573"/>
      <c r="D11" s="574"/>
      <c r="E11" s="574"/>
      <c r="F11" s="574"/>
      <c r="G11" s="574"/>
      <c r="H11" s="574"/>
      <c r="I11" s="574"/>
      <c r="J11" s="574"/>
      <c r="K11" s="574"/>
      <c r="L11" s="574"/>
      <c r="M11" s="575"/>
      <c r="N11" s="65"/>
      <c r="O11" s="65"/>
    </row>
    <row r="12" spans="1:15" ht="9.9499999999999993" customHeight="1">
      <c r="A12" s="477"/>
      <c r="B12" s="477"/>
      <c r="C12" s="57"/>
      <c r="D12" s="80"/>
      <c r="E12" s="57"/>
      <c r="F12" s="80"/>
      <c r="G12" s="57"/>
      <c r="H12" s="57"/>
      <c r="I12" s="57"/>
      <c r="J12" s="57"/>
      <c r="K12" s="57"/>
      <c r="L12" s="57"/>
      <c r="M12" s="53"/>
      <c r="N12" s="65"/>
      <c r="O12" s="65"/>
    </row>
    <row r="13" spans="1:15" ht="20.100000000000001" customHeight="1">
      <c r="A13" s="477"/>
      <c r="B13" s="73"/>
      <c r="C13" s="519" t="s">
        <v>143</v>
      </c>
      <c r="D13" s="519"/>
      <c r="E13" s="519"/>
      <c r="F13" s="519"/>
      <c r="G13" s="519"/>
      <c r="H13" s="519"/>
      <c r="I13" s="519"/>
      <c r="J13" s="519"/>
      <c r="K13" s="519"/>
      <c r="L13" s="519"/>
      <c r="M13" s="53"/>
      <c r="N13" s="65"/>
      <c r="O13" s="65"/>
    </row>
    <row r="14" spans="1:15" ht="9.9499999999999993" customHeight="1">
      <c r="A14" s="477"/>
      <c r="B14" s="73"/>
      <c r="C14" s="519"/>
      <c r="D14" s="519"/>
      <c r="E14" s="519"/>
      <c r="F14" s="519"/>
      <c r="G14" s="519"/>
      <c r="H14" s="519"/>
      <c r="I14" s="519"/>
      <c r="J14" s="519"/>
      <c r="K14" s="519"/>
      <c r="L14" s="519"/>
      <c r="M14" s="53"/>
      <c r="N14" s="65"/>
      <c r="O14" s="65"/>
    </row>
    <row r="15" spans="1:15" ht="5.0999999999999996" customHeight="1">
      <c r="A15" s="477"/>
      <c r="B15" s="73"/>
      <c r="C15" s="545"/>
      <c r="D15" s="545"/>
      <c r="E15" s="545"/>
      <c r="F15" s="545"/>
      <c r="G15" s="545"/>
      <c r="H15" s="545"/>
      <c r="I15" s="545"/>
      <c r="J15" s="79"/>
      <c r="K15" s="55"/>
      <c r="L15" s="55"/>
      <c r="M15" s="55"/>
      <c r="N15" s="65"/>
      <c r="O15" s="65"/>
    </row>
    <row r="16" spans="1:15" ht="20.100000000000001" customHeight="1">
      <c r="A16" s="477"/>
      <c r="B16" s="73"/>
      <c r="C16" s="558"/>
      <c r="D16" s="559"/>
      <c r="E16" s="559"/>
      <c r="F16" s="559"/>
      <c r="G16" s="559"/>
      <c r="H16" s="559"/>
      <c r="I16" s="559"/>
      <c r="J16" s="559"/>
      <c r="K16" s="559"/>
      <c r="L16" s="559"/>
      <c r="M16" s="560"/>
      <c r="N16" s="65"/>
      <c r="O16" s="65"/>
    </row>
    <row r="17" spans="1:15" ht="20.100000000000001" customHeight="1">
      <c r="A17" s="477"/>
      <c r="B17" s="73"/>
      <c r="C17" s="561"/>
      <c r="D17" s="562"/>
      <c r="E17" s="562"/>
      <c r="F17" s="562"/>
      <c r="G17" s="562"/>
      <c r="H17" s="562"/>
      <c r="I17" s="562"/>
      <c r="J17" s="562"/>
      <c r="K17" s="562"/>
      <c r="L17" s="562"/>
      <c r="M17" s="563"/>
      <c r="N17" s="65"/>
      <c r="O17" s="65"/>
    </row>
    <row r="18" spans="1:15" ht="20.100000000000001" customHeight="1">
      <c r="A18" s="477"/>
      <c r="B18" s="73"/>
      <c r="C18" s="561"/>
      <c r="D18" s="562"/>
      <c r="E18" s="562"/>
      <c r="F18" s="562"/>
      <c r="G18" s="562"/>
      <c r="H18" s="562"/>
      <c r="I18" s="562"/>
      <c r="J18" s="562"/>
      <c r="K18" s="562"/>
      <c r="L18" s="562"/>
      <c r="M18" s="563"/>
      <c r="N18" s="65"/>
      <c r="O18" s="65"/>
    </row>
    <row r="19" spans="1:15" ht="20.100000000000001" customHeight="1">
      <c r="A19" s="477"/>
      <c r="B19" s="73"/>
      <c r="C19" s="564"/>
      <c r="D19" s="565"/>
      <c r="E19" s="565"/>
      <c r="F19" s="565"/>
      <c r="G19" s="565"/>
      <c r="H19" s="565"/>
      <c r="I19" s="565"/>
      <c r="J19" s="565"/>
      <c r="K19" s="565"/>
      <c r="L19" s="565"/>
      <c r="M19" s="566"/>
      <c r="N19" s="65"/>
      <c r="O19" s="65"/>
    </row>
    <row r="20" spans="1:15" ht="9.9499999999999993" customHeight="1">
      <c r="A20" s="477"/>
      <c r="B20" s="73"/>
      <c r="C20" s="58"/>
      <c r="D20" s="81"/>
      <c r="E20" s="58"/>
      <c r="F20" s="81"/>
      <c r="G20" s="58"/>
      <c r="H20" s="58"/>
      <c r="I20" s="58"/>
      <c r="J20" s="58"/>
      <c r="K20" s="59"/>
      <c r="L20" s="60"/>
      <c r="M20" s="74"/>
      <c r="N20" s="65"/>
      <c r="O20" s="65"/>
    </row>
    <row r="21" spans="1:15" ht="20.100000000000001" customHeight="1">
      <c r="A21" s="477"/>
      <c r="B21" s="73"/>
      <c r="C21" s="519" t="s">
        <v>144</v>
      </c>
      <c r="D21" s="519"/>
      <c r="E21" s="519"/>
      <c r="F21" s="519"/>
      <c r="G21" s="519"/>
      <c r="H21" s="519"/>
      <c r="I21" s="519"/>
      <c r="J21" s="519"/>
      <c r="K21" s="519"/>
      <c r="L21" s="519"/>
      <c r="M21" s="53"/>
      <c r="N21" s="65"/>
      <c r="O21" s="65"/>
    </row>
    <row r="22" spans="1:15" ht="10.5" customHeight="1">
      <c r="A22" s="477"/>
      <c r="B22" s="73"/>
      <c r="C22" s="519"/>
      <c r="D22" s="519"/>
      <c r="E22" s="519"/>
      <c r="F22" s="519"/>
      <c r="G22" s="519"/>
      <c r="H22" s="519"/>
      <c r="I22" s="519"/>
      <c r="J22" s="519"/>
      <c r="K22" s="519"/>
      <c r="L22" s="519"/>
      <c r="M22" s="53"/>
      <c r="N22" s="65"/>
      <c r="O22" s="65"/>
    </row>
    <row r="23" spans="1:15" ht="5.0999999999999996" customHeight="1">
      <c r="A23" s="477"/>
      <c r="B23" s="73"/>
      <c r="C23" s="545"/>
      <c r="D23" s="545"/>
      <c r="E23" s="545"/>
      <c r="F23" s="545"/>
      <c r="G23" s="545"/>
      <c r="H23" s="545"/>
      <c r="I23" s="545"/>
      <c r="J23" s="79"/>
      <c r="K23" s="55"/>
      <c r="L23" s="55"/>
      <c r="M23" s="55"/>
      <c r="N23" s="65"/>
      <c r="O23" s="65"/>
    </row>
    <row r="24" spans="1:15" ht="20.100000000000001" customHeight="1">
      <c r="A24" s="477"/>
      <c r="B24" s="73"/>
      <c r="C24" s="558"/>
      <c r="D24" s="559"/>
      <c r="E24" s="559"/>
      <c r="F24" s="559"/>
      <c r="G24" s="559"/>
      <c r="H24" s="559"/>
      <c r="I24" s="559"/>
      <c r="J24" s="559"/>
      <c r="K24" s="559"/>
      <c r="L24" s="559"/>
      <c r="M24" s="560"/>
      <c r="N24" s="65"/>
      <c r="O24" s="65"/>
    </row>
    <row r="25" spans="1:15" ht="20.100000000000001" customHeight="1">
      <c r="A25" s="477"/>
      <c r="B25" s="73"/>
      <c r="C25" s="561"/>
      <c r="D25" s="562"/>
      <c r="E25" s="562"/>
      <c r="F25" s="562"/>
      <c r="G25" s="562"/>
      <c r="H25" s="562"/>
      <c r="I25" s="562"/>
      <c r="J25" s="562"/>
      <c r="K25" s="562"/>
      <c r="L25" s="562"/>
      <c r="M25" s="563"/>
      <c r="N25" s="65"/>
      <c r="O25" s="65"/>
    </row>
    <row r="26" spans="1:15" ht="20.100000000000001" customHeight="1">
      <c r="A26" s="477"/>
      <c r="B26" s="73"/>
      <c r="C26" s="561"/>
      <c r="D26" s="562"/>
      <c r="E26" s="562"/>
      <c r="F26" s="562"/>
      <c r="G26" s="562"/>
      <c r="H26" s="562"/>
      <c r="I26" s="562"/>
      <c r="J26" s="562"/>
      <c r="K26" s="562"/>
      <c r="L26" s="562"/>
      <c r="M26" s="563"/>
      <c r="N26" s="65"/>
      <c r="O26" s="65"/>
    </row>
    <row r="27" spans="1:15" ht="20.100000000000001" customHeight="1">
      <c r="A27" s="477"/>
      <c r="B27" s="73"/>
      <c r="C27" s="564"/>
      <c r="D27" s="565"/>
      <c r="E27" s="565"/>
      <c r="F27" s="565"/>
      <c r="G27" s="565"/>
      <c r="H27" s="565"/>
      <c r="I27" s="565"/>
      <c r="J27" s="565"/>
      <c r="K27" s="565"/>
      <c r="L27" s="565"/>
      <c r="M27" s="566"/>
      <c r="N27" s="65"/>
      <c r="O27" s="65"/>
    </row>
    <row r="28" spans="1:15" ht="6" customHeight="1">
      <c r="A28" s="477"/>
      <c r="B28" s="73"/>
      <c r="C28" s="58"/>
      <c r="D28" s="81"/>
      <c r="E28" s="58"/>
      <c r="F28" s="81"/>
      <c r="G28" s="58"/>
      <c r="H28" s="58"/>
      <c r="I28" s="58"/>
      <c r="J28" s="58"/>
      <c r="K28" s="59"/>
      <c r="L28" s="60"/>
      <c r="M28" s="74"/>
      <c r="N28" s="65"/>
      <c r="O28" s="65"/>
    </row>
    <row r="29" spans="1:15" ht="3.95" customHeight="1">
      <c r="A29" s="477"/>
      <c r="B29" s="477"/>
      <c r="C29" s="58"/>
      <c r="D29" s="81"/>
      <c r="E29" s="58"/>
      <c r="F29" s="81"/>
      <c r="G29" s="58"/>
      <c r="H29" s="58"/>
      <c r="I29" s="58"/>
      <c r="J29" s="58"/>
      <c r="K29" s="58"/>
      <c r="L29" s="58"/>
      <c r="M29" s="58"/>
      <c r="N29" s="65"/>
      <c r="O29" s="65"/>
    </row>
    <row r="30" spans="1:15" s="15" customFormat="1" ht="5.45" customHeight="1">
      <c r="A30" s="477"/>
      <c r="B30" s="477"/>
      <c r="C30" s="58"/>
      <c r="D30" s="81"/>
      <c r="E30" s="58"/>
      <c r="F30" s="81"/>
      <c r="G30" s="58"/>
      <c r="H30" s="58"/>
      <c r="I30" s="58"/>
      <c r="J30" s="58"/>
      <c r="K30" s="58"/>
      <c r="L30" s="58"/>
      <c r="M30" s="58"/>
      <c r="N30" s="65"/>
      <c r="O30" s="65"/>
    </row>
    <row r="31" spans="1:15" ht="17.45" customHeight="1">
      <c r="A31" s="69">
        <v>2</v>
      </c>
      <c r="B31" s="70"/>
      <c r="C31" s="553" t="s">
        <v>145</v>
      </c>
      <c r="D31" s="553"/>
      <c r="E31" s="553"/>
      <c r="F31" s="553"/>
      <c r="G31" s="553"/>
      <c r="H31" s="553"/>
      <c r="I31" s="553"/>
      <c r="J31" s="553"/>
      <c r="K31" s="553"/>
      <c r="L31" s="553"/>
      <c r="M31" s="553"/>
      <c r="N31" s="65"/>
      <c r="O31" s="65"/>
    </row>
    <row r="32" spans="1:15" ht="9.6" customHeight="1">
      <c r="A32" s="477"/>
      <c r="B32" s="72"/>
      <c r="C32" s="519" t="s">
        <v>146</v>
      </c>
      <c r="D32" s="519"/>
      <c r="E32" s="519"/>
      <c r="F32" s="519"/>
      <c r="G32" s="519"/>
      <c r="H32" s="519"/>
      <c r="I32" s="519"/>
      <c r="J32" s="519"/>
      <c r="K32" s="519"/>
      <c r="L32" s="519"/>
      <c r="M32" s="53"/>
      <c r="N32" s="65"/>
      <c r="O32" s="65"/>
    </row>
    <row r="33" spans="1:15" ht="26.45" customHeight="1">
      <c r="A33" s="477"/>
      <c r="B33" s="477"/>
      <c r="C33" s="519"/>
      <c r="D33" s="519"/>
      <c r="E33" s="519"/>
      <c r="F33" s="519"/>
      <c r="G33" s="519"/>
      <c r="H33" s="519"/>
      <c r="I33" s="519"/>
      <c r="J33" s="519"/>
      <c r="K33" s="519"/>
      <c r="L33" s="519"/>
      <c r="M33" s="53"/>
      <c r="N33" s="65"/>
      <c r="O33" s="65"/>
    </row>
    <row r="34" spans="1:15" ht="5.0999999999999996" customHeight="1">
      <c r="A34" s="477"/>
      <c r="B34" s="477"/>
      <c r="C34" s="545"/>
      <c r="D34" s="545"/>
      <c r="E34" s="545"/>
      <c r="F34" s="545"/>
      <c r="G34" s="545"/>
      <c r="H34" s="545"/>
      <c r="I34" s="545"/>
      <c r="J34" s="79"/>
      <c r="K34" s="55"/>
      <c r="L34" s="55"/>
      <c r="M34" s="55"/>
      <c r="N34" s="65"/>
      <c r="O34" s="65"/>
    </row>
    <row r="35" spans="1:15" ht="20.100000000000001" customHeight="1">
      <c r="A35" s="477"/>
      <c r="B35" s="477"/>
      <c r="C35" s="555"/>
      <c r="D35" s="556"/>
      <c r="E35" s="556"/>
      <c r="F35" s="556"/>
      <c r="G35" s="556"/>
      <c r="H35" s="556"/>
      <c r="I35" s="556"/>
      <c r="J35" s="556"/>
      <c r="K35" s="556"/>
      <c r="L35" s="556"/>
      <c r="M35" s="557"/>
      <c r="N35" s="65"/>
      <c r="O35" s="65"/>
    </row>
    <row r="36" spans="1:15" ht="9.9499999999999993" customHeight="1">
      <c r="A36" s="477"/>
      <c r="B36" s="477"/>
      <c r="C36" s="57"/>
      <c r="D36" s="80"/>
      <c r="E36" s="57"/>
      <c r="F36" s="80"/>
      <c r="G36" s="57"/>
      <c r="H36" s="57"/>
      <c r="I36" s="57"/>
      <c r="J36" s="57"/>
      <c r="K36" s="57"/>
      <c r="L36" s="57"/>
      <c r="M36" s="53"/>
      <c r="N36" s="65"/>
      <c r="O36" s="65"/>
    </row>
    <row r="37" spans="1:15" ht="20.100000000000001" customHeight="1">
      <c r="A37" s="477"/>
      <c r="B37" s="73"/>
      <c r="C37" s="519" t="s">
        <v>147</v>
      </c>
      <c r="D37" s="519"/>
      <c r="E37" s="519"/>
      <c r="F37" s="519"/>
      <c r="G37" s="519"/>
      <c r="H37" s="519"/>
      <c r="I37" s="519"/>
      <c r="J37" s="519"/>
      <c r="K37" s="519"/>
      <c r="L37" s="519"/>
      <c r="M37" s="53"/>
      <c r="N37" s="65"/>
      <c r="O37" s="65"/>
    </row>
    <row r="38" spans="1:15" ht="14.45" customHeight="1">
      <c r="A38" s="477"/>
      <c r="B38" s="73"/>
      <c r="C38" s="519"/>
      <c r="D38" s="519"/>
      <c r="E38" s="519"/>
      <c r="F38" s="519"/>
      <c r="G38" s="519"/>
      <c r="H38" s="519"/>
      <c r="I38" s="519"/>
      <c r="J38" s="519"/>
      <c r="K38" s="519"/>
      <c r="L38" s="519"/>
      <c r="M38" s="53"/>
      <c r="N38" s="65"/>
      <c r="O38" s="65"/>
    </row>
    <row r="39" spans="1:15" ht="5.0999999999999996" customHeight="1">
      <c r="A39" s="477"/>
      <c r="B39" s="73"/>
      <c r="C39" s="545"/>
      <c r="D39" s="545"/>
      <c r="E39" s="545"/>
      <c r="F39" s="545"/>
      <c r="G39" s="545"/>
      <c r="H39" s="545"/>
      <c r="I39" s="545"/>
      <c r="J39" s="79"/>
      <c r="K39" s="55"/>
      <c r="L39" s="55"/>
      <c r="M39" s="55"/>
      <c r="N39" s="65"/>
      <c r="O39" s="65"/>
    </row>
    <row r="40" spans="1:15" ht="20.100000000000001" customHeight="1">
      <c r="A40" s="477"/>
      <c r="B40" s="73"/>
      <c r="C40" s="558"/>
      <c r="D40" s="559"/>
      <c r="E40" s="559"/>
      <c r="F40" s="559"/>
      <c r="G40" s="559"/>
      <c r="H40" s="559"/>
      <c r="I40" s="559"/>
      <c r="J40" s="559"/>
      <c r="K40" s="559"/>
      <c r="L40" s="559"/>
      <c r="M40" s="560"/>
      <c r="N40" s="65"/>
      <c r="O40" s="65"/>
    </row>
    <row r="41" spans="1:15" ht="20.100000000000001" customHeight="1">
      <c r="A41" s="477"/>
      <c r="B41" s="73"/>
      <c r="C41" s="561"/>
      <c r="D41" s="562"/>
      <c r="E41" s="562"/>
      <c r="F41" s="562"/>
      <c r="G41" s="562"/>
      <c r="H41" s="562"/>
      <c r="I41" s="562"/>
      <c r="J41" s="562"/>
      <c r="K41" s="562"/>
      <c r="L41" s="562"/>
      <c r="M41" s="563"/>
      <c r="N41" s="65"/>
      <c r="O41" s="65"/>
    </row>
    <row r="42" spans="1:15" ht="20.100000000000001" customHeight="1">
      <c r="A42" s="477"/>
      <c r="B42" s="73"/>
      <c r="C42" s="561"/>
      <c r="D42" s="562"/>
      <c r="E42" s="562"/>
      <c r="F42" s="562"/>
      <c r="G42" s="562"/>
      <c r="H42" s="562"/>
      <c r="I42" s="562"/>
      <c r="J42" s="562"/>
      <c r="K42" s="562"/>
      <c r="L42" s="562"/>
      <c r="M42" s="563"/>
      <c r="N42" s="65"/>
      <c r="O42" s="65"/>
    </row>
    <row r="43" spans="1:15" ht="20.100000000000001" customHeight="1">
      <c r="A43" s="477"/>
      <c r="B43" s="73"/>
      <c r="C43" s="564"/>
      <c r="D43" s="565"/>
      <c r="E43" s="565"/>
      <c r="F43" s="565"/>
      <c r="G43" s="565"/>
      <c r="H43" s="565"/>
      <c r="I43" s="565"/>
      <c r="J43" s="565"/>
      <c r="K43" s="565"/>
      <c r="L43" s="565"/>
      <c r="M43" s="566"/>
      <c r="N43" s="65"/>
      <c r="O43" s="65"/>
    </row>
    <row r="44" spans="1:15" ht="9.9499999999999993" customHeight="1">
      <c r="A44" s="477"/>
      <c r="B44" s="73"/>
      <c r="C44" s="58"/>
      <c r="D44" s="81"/>
      <c r="E44" s="58"/>
      <c r="F44" s="81"/>
      <c r="G44" s="58"/>
      <c r="H44" s="58"/>
      <c r="I44" s="58"/>
      <c r="J44" s="58"/>
      <c r="K44" s="59"/>
      <c r="L44" s="60"/>
      <c r="M44" s="74"/>
      <c r="N44" s="65"/>
      <c r="O44" s="65"/>
    </row>
    <row r="45" spans="1:15" ht="3.95" customHeight="1">
      <c r="A45" s="477"/>
      <c r="B45" s="477"/>
      <c r="C45" s="58"/>
      <c r="D45" s="81"/>
      <c r="E45" s="58"/>
      <c r="F45" s="81"/>
      <c r="G45" s="58"/>
      <c r="H45" s="58"/>
      <c r="I45" s="58"/>
      <c r="J45" s="58"/>
      <c r="K45" s="58"/>
      <c r="L45" s="58"/>
      <c r="M45" s="58"/>
      <c r="N45" s="65"/>
      <c r="O45" s="65"/>
    </row>
    <row r="46" spans="1:15" s="15" customFormat="1" ht="9.9499999999999993" customHeight="1">
      <c r="A46" s="477"/>
      <c r="B46" s="477"/>
      <c r="C46" s="58"/>
      <c r="D46" s="81"/>
      <c r="E46" s="58"/>
      <c r="F46" s="81"/>
      <c r="G46" s="58"/>
      <c r="H46" s="58"/>
      <c r="I46" s="58"/>
      <c r="J46" s="58"/>
      <c r="K46" s="58"/>
      <c r="L46" s="58"/>
      <c r="M46" s="58"/>
      <c r="N46" s="65"/>
      <c r="O46" s="65"/>
    </row>
    <row r="47" spans="1:15" ht="20.100000000000001" customHeight="1">
      <c r="A47" s="69">
        <v>3</v>
      </c>
      <c r="B47" s="70"/>
      <c r="C47" s="553" t="s">
        <v>148</v>
      </c>
      <c r="D47" s="553"/>
      <c r="E47" s="553"/>
      <c r="F47" s="553"/>
      <c r="G47" s="553"/>
      <c r="H47" s="553"/>
      <c r="I47" s="553"/>
      <c r="J47" s="553"/>
      <c r="K47" s="553"/>
      <c r="L47" s="553"/>
      <c r="M47" s="553"/>
      <c r="N47" s="65"/>
      <c r="O47" s="65"/>
    </row>
    <row r="48" spans="1:15" ht="20.100000000000001" customHeight="1">
      <c r="A48" s="477"/>
      <c r="B48" s="72"/>
      <c r="C48" s="519" t="s">
        <v>149</v>
      </c>
      <c r="D48" s="519"/>
      <c r="E48" s="519"/>
      <c r="F48" s="519"/>
      <c r="G48" s="519"/>
      <c r="H48" s="519"/>
      <c r="I48" s="519"/>
      <c r="J48" s="519"/>
      <c r="K48" s="519"/>
      <c r="L48" s="519"/>
      <c r="M48" s="53"/>
      <c r="N48" s="65"/>
      <c r="O48" s="65"/>
    </row>
    <row r="49" spans="1:17" ht="5.0999999999999996" customHeight="1">
      <c r="A49" s="477"/>
      <c r="B49" s="477"/>
      <c r="C49" s="545"/>
      <c r="D49" s="545"/>
      <c r="E49" s="545"/>
      <c r="F49" s="545"/>
      <c r="G49" s="545"/>
      <c r="H49" s="545"/>
      <c r="I49" s="545"/>
      <c r="J49" s="79"/>
      <c r="K49" s="55"/>
      <c r="L49" s="55"/>
      <c r="M49" s="55"/>
      <c r="N49" s="65"/>
      <c r="O49" s="65"/>
    </row>
    <row r="50" spans="1:17" ht="20.100000000000001" customHeight="1">
      <c r="A50" s="477"/>
      <c r="B50" s="477"/>
      <c r="C50" s="509"/>
      <c r="D50" s="509"/>
      <c r="E50" s="546" t="s">
        <v>150</v>
      </c>
      <c r="F50" s="546"/>
      <c r="G50" s="546"/>
      <c r="H50" s="56"/>
      <c r="I50" s="546" t="s">
        <v>151</v>
      </c>
      <c r="J50" s="546"/>
      <c r="K50" s="546"/>
      <c r="L50" s="546"/>
      <c r="M50" s="546"/>
      <c r="N50" s="65"/>
      <c r="O50" s="65"/>
    </row>
    <row r="51" spans="1:17" ht="5.0999999999999996" customHeight="1">
      <c r="A51" s="471" t="s">
        <v>0</v>
      </c>
      <c r="B51" s="471"/>
      <c r="C51" s="471"/>
      <c r="D51" s="478"/>
      <c r="E51" s="471"/>
      <c r="F51" s="478"/>
      <c r="G51" s="471"/>
      <c r="H51" s="471"/>
      <c r="I51" s="471"/>
      <c r="J51" s="471" t="s">
        <v>0</v>
      </c>
      <c r="K51" s="471" t="s">
        <v>0</v>
      </c>
      <c r="L51" s="471" t="s">
        <v>0</v>
      </c>
      <c r="M51" s="471" t="s">
        <v>0</v>
      </c>
      <c r="N51" s="471" t="s">
        <v>0</v>
      </c>
      <c r="O51" s="65"/>
      <c r="P51" s="5"/>
      <c r="Q51" s="11"/>
    </row>
    <row r="52" spans="1:17" ht="20.100000000000001" customHeight="1">
      <c r="A52" s="477"/>
      <c r="B52" s="477"/>
      <c r="C52" s="509" t="s">
        <v>152</v>
      </c>
      <c r="D52" s="509"/>
      <c r="E52" s="539"/>
      <c r="F52" s="540"/>
      <c r="G52" s="541"/>
      <c r="H52" s="56"/>
      <c r="I52" s="539"/>
      <c r="J52" s="540"/>
      <c r="K52" s="540"/>
      <c r="L52" s="540"/>
      <c r="M52" s="541"/>
      <c r="N52" s="65"/>
      <c r="O52" s="65"/>
    </row>
    <row r="53" spans="1:17" ht="5.0999999999999996" customHeight="1">
      <c r="A53" s="471" t="s">
        <v>0</v>
      </c>
      <c r="B53" s="471"/>
      <c r="C53" s="471"/>
      <c r="D53" s="478"/>
      <c r="E53" s="471"/>
      <c r="F53" s="478"/>
      <c r="G53" s="471"/>
      <c r="H53" s="471"/>
      <c r="I53" s="471"/>
      <c r="J53" s="471" t="s">
        <v>0</v>
      </c>
      <c r="K53" s="471" t="s">
        <v>0</v>
      </c>
      <c r="L53" s="471" t="s">
        <v>0</v>
      </c>
      <c r="M53" s="471" t="s">
        <v>0</v>
      </c>
      <c r="N53" s="471" t="s">
        <v>0</v>
      </c>
      <c r="O53" s="65"/>
      <c r="P53" s="5"/>
      <c r="Q53" s="11"/>
    </row>
    <row r="54" spans="1:17" ht="20.100000000000001" customHeight="1">
      <c r="A54" s="471" t="s">
        <v>0</v>
      </c>
      <c r="B54" s="52" t="s">
        <v>12</v>
      </c>
      <c r="C54" s="509" t="s">
        <v>13</v>
      </c>
      <c r="D54" s="509"/>
      <c r="E54" s="547"/>
      <c r="F54" s="548"/>
      <c r="G54" s="549"/>
      <c r="H54" s="471"/>
      <c r="I54" s="547"/>
      <c r="J54" s="548"/>
      <c r="K54" s="548"/>
      <c r="L54" s="548"/>
      <c r="M54" s="549"/>
      <c r="N54" s="471"/>
      <c r="O54" s="65"/>
    </row>
    <row r="55" spans="1:17" ht="5.0999999999999996" customHeight="1">
      <c r="A55" s="471" t="s">
        <v>0</v>
      </c>
      <c r="B55" s="471" t="s">
        <v>0</v>
      </c>
      <c r="C55" s="471" t="s">
        <v>0</v>
      </c>
      <c r="D55" s="478" t="s">
        <v>0</v>
      </c>
      <c r="E55" s="471" t="s">
        <v>0</v>
      </c>
      <c r="F55" s="478" t="s">
        <v>0</v>
      </c>
      <c r="G55" s="471" t="s">
        <v>0</v>
      </c>
      <c r="H55" s="471" t="s">
        <v>0</v>
      </c>
      <c r="I55" s="471" t="s">
        <v>0</v>
      </c>
      <c r="J55" s="471" t="s">
        <v>0</v>
      </c>
      <c r="K55" s="471" t="s">
        <v>0</v>
      </c>
      <c r="L55" s="471" t="s">
        <v>0</v>
      </c>
      <c r="M55" s="471" t="s">
        <v>0</v>
      </c>
      <c r="N55" s="471" t="s">
        <v>0</v>
      </c>
      <c r="O55" s="65"/>
    </row>
    <row r="56" spans="1:17" ht="20.100000000000001" customHeight="1">
      <c r="A56" s="471" t="s">
        <v>0</v>
      </c>
      <c r="B56" s="52" t="s">
        <v>14</v>
      </c>
      <c r="C56" s="509" t="s">
        <v>15</v>
      </c>
      <c r="D56" s="509"/>
      <c r="E56" s="554"/>
      <c r="F56" s="551"/>
      <c r="G56" s="552"/>
      <c r="H56" s="471" t="s">
        <v>0</v>
      </c>
      <c r="I56" s="554"/>
      <c r="J56" s="548"/>
      <c r="K56" s="548"/>
      <c r="L56" s="548"/>
      <c r="M56" s="549"/>
      <c r="N56" s="471" t="s">
        <v>0</v>
      </c>
      <c r="O56" s="65"/>
    </row>
    <row r="57" spans="1:17" ht="5.0999999999999996" customHeight="1">
      <c r="A57" s="477"/>
      <c r="B57" s="477"/>
      <c r="C57" s="545"/>
      <c r="D57" s="545"/>
      <c r="E57" s="545"/>
      <c r="F57" s="545"/>
      <c r="G57" s="545"/>
      <c r="H57" s="545"/>
      <c r="I57" s="545"/>
      <c r="J57" s="79"/>
      <c r="K57" s="55"/>
      <c r="L57" s="55"/>
      <c r="M57" s="55"/>
      <c r="N57" s="65"/>
      <c r="O57" s="65"/>
    </row>
    <row r="58" spans="1:17" ht="19.5" customHeight="1">
      <c r="A58" s="477"/>
      <c r="B58" s="477"/>
      <c r="C58" s="509"/>
      <c r="D58" s="509"/>
      <c r="E58" s="546" t="s">
        <v>153</v>
      </c>
      <c r="F58" s="546"/>
      <c r="G58" s="546"/>
      <c r="H58" s="56"/>
      <c r="I58" s="82"/>
      <c r="J58" s="82"/>
      <c r="K58" s="82"/>
      <c r="L58" s="82"/>
      <c r="M58" s="82"/>
      <c r="N58" s="65"/>
      <c r="O58" s="65"/>
    </row>
    <row r="59" spans="1:17" ht="5.0999999999999996" customHeight="1">
      <c r="A59" s="471" t="s">
        <v>0</v>
      </c>
      <c r="B59" s="471"/>
      <c r="C59" s="471"/>
      <c r="D59" s="478"/>
      <c r="E59" s="471"/>
      <c r="F59" s="478"/>
      <c r="G59" s="471"/>
      <c r="H59" s="471"/>
      <c r="I59" s="82"/>
      <c r="J59" s="82"/>
      <c r="K59" s="82"/>
      <c r="L59" s="82"/>
      <c r="M59" s="82"/>
      <c r="N59" s="65"/>
      <c r="O59" s="65"/>
      <c r="P59" s="5"/>
      <c r="Q59" s="11"/>
    </row>
    <row r="60" spans="1:17" ht="20.100000000000001" customHeight="1">
      <c r="A60" s="477"/>
      <c r="B60" s="477"/>
      <c r="C60" s="509" t="s">
        <v>152</v>
      </c>
      <c r="D60" s="509"/>
      <c r="E60" s="539"/>
      <c r="F60" s="540"/>
      <c r="G60" s="541"/>
      <c r="H60" s="56"/>
      <c r="I60" s="82"/>
      <c r="J60" s="82"/>
      <c r="K60" s="82"/>
      <c r="L60" s="82"/>
      <c r="M60" s="82"/>
      <c r="N60" s="65"/>
      <c r="O60" s="65"/>
    </row>
    <row r="61" spans="1:17" ht="5.0999999999999996" customHeight="1">
      <c r="A61" s="471" t="s">
        <v>0</v>
      </c>
      <c r="B61" s="471"/>
      <c r="C61" s="471"/>
      <c r="D61" s="478"/>
      <c r="E61" s="471"/>
      <c r="F61" s="478"/>
      <c r="G61" s="471"/>
      <c r="H61" s="471"/>
      <c r="I61" s="82"/>
      <c r="J61" s="82"/>
      <c r="K61" s="82"/>
      <c r="L61" s="82"/>
      <c r="M61" s="82"/>
      <c r="N61" s="65"/>
      <c r="O61" s="65"/>
      <c r="P61" s="5"/>
      <c r="Q61" s="11"/>
    </row>
    <row r="62" spans="1:17" ht="20.100000000000001" customHeight="1">
      <c r="A62" s="471" t="s">
        <v>0</v>
      </c>
      <c r="B62" s="52" t="s">
        <v>12</v>
      </c>
      <c r="C62" s="509" t="s">
        <v>13</v>
      </c>
      <c r="D62" s="509"/>
      <c r="E62" s="547"/>
      <c r="F62" s="548"/>
      <c r="G62" s="549"/>
      <c r="H62" s="471"/>
      <c r="I62" s="82"/>
      <c r="J62" s="82"/>
      <c r="K62" s="82"/>
      <c r="L62" s="82"/>
      <c r="M62" s="82"/>
      <c r="N62" s="65"/>
      <c r="O62" s="65"/>
    </row>
    <row r="63" spans="1:17" ht="5.0999999999999996" customHeight="1">
      <c r="A63" s="471" t="s">
        <v>0</v>
      </c>
      <c r="B63" s="471" t="s">
        <v>0</v>
      </c>
      <c r="C63" s="471" t="s">
        <v>0</v>
      </c>
      <c r="D63" s="478" t="s">
        <v>0</v>
      </c>
      <c r="E63" s="471" t="s">
        <v>0</v>
      </c>
      <c r="F63" s="478" t="s">
        <v>0</v>
      </c>
      <c r="G63" s="471" t="s">
        <v>0</v>
      </c>
      <c r="H63" s="471" t="s">
        <v>0</v>
      </c>
      <c r="I63" s="82"/>
      <c r="J63" s="82"/>
      <c r="K63" s="82"/>
      <c r="L63" s="82"/>
      <c r="M63" s="82"/>
      <c r="N63" s="65"/>
      <c r="O63" s="65"/>
    </row>
    <row r="64" spans="1:17" ht="20.100000000000001" customHeight="1">
      <c r="A64" s="471" t="s">
        <v>0</v>
      </c>
      <c r="B64" s="52" t="s">
        <v>14</v>
      </c>
      <c r="C64" s="509" t="s">
        <v>15</v>
      </c>
      <c r="D64" s="509"/>
      <c r="E64" s="550"/>
      <c r="F64" s="551"/>
      <c r="G64" s="552"/>
      <c r="H64" s="471" t="s">
        <v>0</v>
      </c>
      <c r="I64" s="82"/>
      <c r="J64" s="82"/>
      <c r="K64" s="82"/>
      <c r="L64" s="82"/>
      <c r="M64" s="82"/>
      <c r="N64" s="65"/>
      <c r="O64" s="65"/>
    </row>
    <row r="65" spans="1:17" s="15" customFormat="1" ht="9.9499999999999993" customHeight="1">
      <c r="A65" s="477"/>
      <c r="B65" s="73"/>
      <c r="C65" s="53"/>
      <c r="D65" s="83"/>
      <c r="E65" s="53"/>
      <c r="F65" s="83"/>
      <c r="G65" s="53"/>
      <c r="H65" s="53"/>
      <c r="I65" s="82"/>
      <c r="J65" s="82"/>
      <c r="K65" s="82"/>
      <c r="L65" s="82"/>
      <c r="M65" s="82"/>
      <c r="N65" s="65"/>
      <c r="O65" s="65"/>
    </row>
    <row r="66" spans="1:17" ht="3.95" customHeight="1">
      <c r="A66" s="532"/>
      <c r="B66" s="532"/>
      <c r="C66" s="532"/>
      <c r="D66" s="532"/>
      <c r="E66" s="532"/>
      <c r="F66" s="532"/>
      <c r="G66" s="532"/>
      <c r="H66" s="532"/>
      <c r="I66" s="532"/>
      <c r="J66" s="532"/>
      <c r="K66" s="532"/>
      <c r="L66" s="532"/>
      <c r="M66" s="532"/>
      <c r="N66" s="65"/>
      <c r="O66" s="65"/>
    </row>
    <row r="67" spans="1:17" s="15" customFormat="1" ht="5.0999999999999996" customHeight="1">
      <c r="A67" s="477"/>
      <c r="B67" s="477"/>
      <c r="C67" s="538" t="s">
        <v>128</v>
      </c>
      <c r="D67" s="538"/>
      <c r="E67" s="538"/>
      <c r="F67" s="538"/>
      <c r="G67" s="538"/>
      <c r="H67" s="538"/>
      <c r="I67" s="538"/>
      <c r="J67" s="538"/>
      <c r="K67" s="58"/>
      <c r="L67" s="58"/>
      <c r="M67" s="58"/>
      <c r="N67" s="65"/>
      <c r="O67" s="65"/>
    </row>
    <row r="68" spans="1:17" ht="19.5" customHeight="1">
      <c r="A68" s="69">
        <v>4</v>
      </c>
      <c r="B68" s="86"/>
      <c r="C68" s="538"/>
      <c r="D68" s="538"/>
      <c r="E68" s="538"/>
      <c r="F68" s="538"/>
      <c r="G68" s="538"/>
      <c r="H68" s="538"/>
      <c r="I68" s="538"/>
      <c r="J68" s="538"/>
      <c r="K68" s="71"/>
      <c r="L68" s="71"/>
      <c r="M68" s="71"/>
      <c r="N68" s="71"/>
      <c r="O68" s="65"/>
    </row>
    <row r="69" spans="1:17" ht="20.100000000000001" customHeight="1">
      <c r="A69" s="65"/>
      <c r="B69" s="65"/>
      <c r="C69" s="530" t="s">
        <v>154</v>
      </c>
      <c r="D69" s="530"/>
      <c r="E69" s="530"/>
      <c r="F69" s="530"/>
      <c r="G69" s="530"/>
      <c r="H69" s="530"/>
      <c r="I69" s="530"/>
      <c r="J69" s="530"/>
      <c r="K69" s="65"/>
      <c r="L69" s="65"/>
      <c r="M69" s="65"/>
      <c r="N69" s="65"/>
      <c r="O69" s="65"/>
    </row>
    <row r="70" spans="1:17" ht="20.100000000000001" customHeight="1">
      <c r="A70" s="65"/>
      <c r="B70" s="65"/>
      <c r="C70" s="530"/>
      <c r="D70" s="530"/>
      <c r="E70" s="530"/>
      <c r="F70" s="530"/>
      <c r="G70" s="530"/>
      <c r="H70" s="530"/>
      <c r="I70" s="530"/>
      <c r="J70" s="530"/>
      <c r="K70" s="65"/>
      <c r="L70" s="65"/>
      <c r="M70" s="65"/>
      <c r="N70" s="65"/>
      <c r="O70" s="65"/>
    </row>
    <row r="71" spans="1:17" ht="5.0999999999999996" customHeight="1">
      <c r="A71" s="65"/>
      <c r="B71" s="65"/>
      <c r="C71" s="63"/>
      <c r="D71" s="84"/>
      <c r="E71" s="63"/>
      <c r="F71" s="84"/>
      <c r="G71" s="63"/>
      <c r="H71" s="63"/>
      <c r="I71" s="63"/>
      <c r="J71" s="63"/>
      <c r="K71" s="65"/>
      <c r="L71" s="65"/>
      <c r="M71" s="65"/>
      <c r="N71" s="65"/>
      <c r="O71" s="65"/>
    </row>
    <row r="72" spans="1:17" ht="20.100000000000001" customHeight="1">
      <c r="A72" s="65"/>
      <c r="B72" s="65"/>
      <c r="C72" s="91"/>
      <c r="D72" s="84" t="s">
        <v>155</v>
      </c>
      <c r="E72" s="92"/>
      <c r="F72" s="84" t="s">
        <v>156</v>
      </c>
      <c r="G72" s="63"/>
      <c r="H72" s="63"/>
      <c r="I72" s="63"/>
      <c r="J72" s="63"/>
      <c r="K72" s="65"/>
      <c r="L72" s="65"/>
      <c r="M72" s="65"/>
      <c r="N72" s="65"/>
      <c r="O72" s="65"/>
    </row>
    <row r="73" spans="1:17" ht="9.9499999999999993" customHeight="1">
      <c r="A73" s="477"/>
      <c r="B73" s="71"/>
      <c r="C73" s="71"/>
      <c r="D73" s="86"/>
      <c r="E73" s="71"/>
      <c r="F73" s="86"/>
      <c r="G73" s="71"/>
      <c r="H73" s="71"/>
      <c r="I73" s="71"/>
      <c r="J73" s="71"/>
      <c r="K73" s="71"/>
      <c r="L73" s="71"/>
      <c r="M73" s="71"/>
      <c r="N73" s="71"/>
      <c r="O73" s="65"/>
    </row>
    <row r="74" spans="1:17" ht="3.95" customHeight="1">
      <c r="A74" s="532"/>
      <c r="B74" s="532"/>
      <c r="C74" s="532"/>
      <c r="D74" s="532"/>
      <c r="E74" s="532"/>
      <c r="F74" s="532"/>
      <c r="G74" s="532"/>
      <c r="H74" s="532"/>
      <c r="I74" s="532"/>
      <c r="J74" s="532"/>
      <c r="K74" s="532"/>
      <c r="L74" s="532"/>
      <c r="M74" s="532"/>
      <c r="N74" s="65"/>
      <c r="O74" s="65"/>
    </row>
    <row r="75" spans="1:17" s="15" customFormat="1" ht="9.9499999999999993" customHeight="1">
      <c r="A75" s="477"/>
      <c r="B75" s="477"/>
      <c r="C75" s="58"/>
      <c r="D75" s="81"/>
      <c r="E75" s="58"/>
      <c r="F75" s="81"/>
      <c r="G75" s="58"/>
      <c r="H75" s="58"/>
      <c r="I75" s="58"/>
      <c r="J75" s="58"/>
      <c r="K75" s="58"/>
      <c r="L75" s="58"/>
      <c r="M75" s="58"/>
      <c r="N75" s="65"/>
      <c r="O75" s="65"/>
    </row>
    <row r="76" spans="1:17" ht="20.45" customHeight="1">
      <c r="A76" s="69">
        <v>5</v>
      </c>
      <c r="B76" s="86"/>
      <c r="C76" s="538" t="s">
        <v>157</v>
      </c>
      <c r="D76" s="538"/>
      <c r="E76" s="538"/>
      <c r="F76" s="538"/>
      <c r="G76" s="538"/>
      <c r="H76" s="538"/>
      <c r="I76" s="538"/>
      <c r="J76" s="538"/>
      <c r="K76" s="71"/>
      <c r="L76" s="71"/>
      <c r="M76" s="71"/>
      <c r="N76" s="71"/>
      <c r="O76" s="65"/>
    </row>
    <row r="77" spans="1:17" ht="20.100000000000001" customHeight="1">
      <c r="A77" s="65"/>
      <c r="B77" s="65"/>
      <c r="C77" s="530" t="s">
        <v>158</v>
      </c>
      <c r="D77" s="530"/>
      <c r="E77" s="530"/>
      <c r="F77" s="530"/>
      <c r="G77" s="530"/>
      <c r="H77" s="530"/>
      <c r="I77" s="530"/>
      <c r="J77" s="530"/>
      <c r="K77" s="65"/>
      <c r="L77" s="65"/>
      <c r="M77" s="65"/>
      <c r="N77" s="65"/>
      <c r="O77" s="65"/>
    </row>
    <row r="78" spans="1:17" ht="5.0999999999999996" customHeight="1">
      <c r="A78" s="471" t="s">
        <v>0</v>
      </c>
      <c r="B78" s="471"/>
      <c r="C78" s="471"/>
      <c r="D78" s="478"/>
      <c r="E78" s="471"/>
      <c r="F78" s="478"/>
      <c r="G78" s="471"/>
      <c r="H78" s="471"/>
      <c r="I78" s="82"/>
      <c r="J78" s="82"/>
      <c r="K78" s="82"/>
      <c r="L78" s="82"/>
      <c r="M78" s="82"/>
      <c r="N78" s="65"/>
      <c r="O78" s="65"/>
      <c r="P78" s="5"/>
      <c r="Q78" s="11"/>
    </row>
    <row r="79" spans="1:17" ht="20.100000000000001" customHeight="1">
      <c r="A79" s="477"/>
      <c r="B79" s="477"/>
      <c r="C79" s="509" t="s">
        <v>152</v>
      </c>
      <c r="D79" s="509"/>
      <c r="E79" s="539"/>
      <c r="F79" s="540"/>
      <c r="G79" s="541"/>
      <c r="H79" s="56"/>
      <c r="I79" s="509"/>
      <c r="J79" s="509"/>
      <c r="K79" s="509"/>
      <c r="L79" s="509"/>
      <c r="M79" s="509"/>
      <c r="N79" s="87"/>
      <c r="O79" s="87"/>
    </row>
    <row r="80" spans="1:17" ht="5.0999999999999996" customHeight="1">
      <c r="A80" s="471" t="s">
        <v>0</v>
      </c>
      <c r="B80" s="471"/>
      <c r="C80" s="471"/>
      <c r="D80" s="478"/>
      <c r="E80" s="471"/>
      <c r="F80" s="478"/>
      <c r="G80" s="471"/>
      <c r="H80" s="471"/>
      <c r="I80" s="82"/>
      <c r="J80" s="82"/>
      <c r="K80" s="82"/>
      <c r="L80" s="82"/>
      <c r="M80" s="82"/>
      <c r="N80" s="65"/>
      <c r="O80" s="65"/>
      <c r="P80" s="5"/>
      <c r="Q80" s="11"/>
    </row>
    <row r="81" spans="1:15" ht="20.100000000000001" customHeight="1">
      <c r="A81" s="471" t="s">
        <v>0</v>
      </c>
      <c r="B81" s="472"/>
      <c r="C81" s="509" t="s">
        <v>159</v>
      </c>
      <c r="D81" s="509"/>
      <c r="E81" s="542"/>
      <c r="F81" s="543"/>
      <c r="G81" s="544"/>
      <c r="H81" s="471"/>
      <c r="I81" s="82"/>
      <c r="J81" s="82"/>
      <c r="K81" s="82"/>
      <c r="L81" s="82"/>
      <c r="M81" s="82"/>
      <c r="N81" s="65"/>
      <c r="O81" s="65"/>
    </row>
    <row r="82" spans="1:15" ht="9.9499999999999993" customHeight="1">
      <c r="A82" s="471" t="s">
        <v>0</v>
      </c>
      <c r="B82" s="471" t="s">
        <v>0</v>
      </c>
      <c r="C82" s="471" t="s">
        <v>0</v>
      </c>
      <c r="D82" s="478" t="s">
        <v>0</v>
      </c>
      <c r="E82" s="471" t="s">
        <v>0</v>
      </c>
      <c r="F82" s="478" t="s">
        <v>0</v>
      </c>
      <c r="G82" s="471" t="s">
        <v>0</v>
      </c>
      <c r="H82" s="471" t="s">
        <v>0</v>
      </c>
      <c r="I82" s="82"/>
      <c r="J82" s="82"/>
      <c r="K82" s="82"/>
      <c r="L82" s="82"/>
      <c r="M82" s="82"/>
      <c r="N82" s="65"/>
      <c r="O82" s="65"/>
    </row>
    <row r="83" spans="1:15" ht="3.95" customHeight="1">
      <c r="A83" s="532"/>
      <c r="B83" s="532"/>
      <c r="C83" s="532"/>
      <c r="D83" s="532"/>
      <c r="E83" s="532"/>
      <c r="F83" s="532"/>
      <c r="G83" s="532"/>
      <c r="H83" s="532"/>
      <c r="I83" s="532"/>
      <c r="J83" s="532"/>
      <c r="K83" s="532"/>
      <c r="L83" s="532"/>
      <c r="M83" s="532"/>
      <c r="N83" s="65"/>
      <c r="O83" s="65"/>
    </row>
    <row r="84" spans="1:15" s="15" customFormat="1" ht="9.9499999999999993" customHeight="1">
      <c r="A84" s="477"/>
      <c r="B84" s="477"/>
      <c r="C84" s="58"/>
      <c r="D84" s="81"/>
      <c r="E84" s="58"/>
      <c r="F84" s="81"/>
      <c r="G84" s="58"/>
      <c r="H84" s="58"/>
      <c r="I84" s="58"/>
      <c r="J84" s="58"/>
      <c r="K84" s="58"/>
      <c r="L84" s="58"/>
      <c r="M84" s="58"/>
      <c r="N84" s="65"/>
      <c r="O84" s="65"/>
    </row>
    <row r="85" spans="1:15" ht="21" customHeight="1">
      <c r="A85" s="69">
        <v>6</v>
      </c>
      <c r="B85" s="86"/>
      <c r="C85" s="538"/>
      <c r="D85" s="538"/>
      <c r="E85" s="538"/>
      <c r="F85" s="538"/>
      <c r="G85" s="538"/>
      <c r="H85" s="538"/>
      <c r="I85" s="538"/>
      <c r="J85" s="538"/>
      <c r="K85" s="538"/>
      <c r="L85" s="71"/>
      <c r="M85" s="71"/>
      <c r="N85" s="71"/>
      <c r="O85" s="65"/>
    </row>
    <row r="86" spans="1:15" ht="15" customHeight="1">
      <c r="A86" s="65"/>
      <c r="B86" s="65"/>
      <c r="C86" s="535"/>
      <c r="D86" s="535"/>
      <c r="E86" s="535"/>
      <c r="F86" s="535"/>
      <c r="G86" s="535"/>
      <c r="H86" s="535"/>
      <c r="I86" s="535"/>
      <c r="J86" s="535"/>
      <c r="K86" s="535"/>
      <c r="L86" s="535"/>
      <c r="M86" s="62"/>
      <c r="N86" s="65"/>
      <c r="O86" s="65"/>
    </row>
    <row r="87" spans="1:15" ht="24.6" customHeight="1">
      <c r="A87" s="65"/>
      <c r="B87" s="65"/>
      <c r="C87" s="535"/>
      <c r="D87" s="535"/>
      <c r="E87" s="535"/>
      <c r="F87" s="535"/>
      <c r="G87" s="535"/>
      <c r="H87" s="535"/>
      <c r="I87" s="535"/>
      <c r="J87" s="535"/>
      <c r="K87" s="535"/>
      <c r="L87" s="535"/>
      <c r="M87" s="62"/>
      <c r="N87" s="65"/>
      <c r="O87" s="65"/>
    </row>
    <row r="88" spans="1:15" ht="25.5" customHeight="1">
      <c r="A88" s="65"/>
      <c r="B88" s="65"/>
      <c r="C88" s="535"/>
      <c r="D88" s="535"/>
      <c r="E88" s="535"/>
      <c r="F88" s="535"/>
      <c r="G88" s="535"/>
      <c r="H88" s="535"/>
      <c r="I88" s="535"/>
      <c r="J88" s="535"/>
      <c r="K88" s="535"/>
      <c r="L88" s="535"/>
      <c r="M88" s="62"/>
      <c r="N88" s="65"/>
      <c r="O88" s="65"/>
    </row>
    <row r="89" spans="1:15" ht="15" hidden="1" customHeight="1">
      <c r="A89" s="65"/>
      <c r="B89" s="65"/>
      <c r="C89" s="67"/>
      <c r="D89" s="67"/>
      <c r="E89" s="67"/>
      <c r="F89" s="67"/>
      <c r="G89" s="67"/>
      <c r="H89" s="67"/>
      <c r="I89" s="67"/>
      <c r="J89" s="67"/>
      <c r="K89" s="67"/>
      <c r="L89" s="67"/>
      <c r="M89" s="67"/>
      <c r="N89" s="65"/>
      <c r="O89" s="65"/>
    </row>
    <row r="90" spans="1:15" ht="5.0999999999999996" customHeight="1">
      <c r="A90" s="65"/>
      <c r="B90" s="65"/>
      <c r="C90" s="530"/>
      <c r="D90" s="530"/>
      <c r="E90" s="530"/>
      <c r="F90" s="530"/>
      <c r="G90" s="530"/>
      <c r="H90" s="530"/>
      <c r="I90" s="536"/>
      <c r="J90" s="537"/>
      <c r="K90" s="537"/>
      <c r="L90" s="537"/>
      <c r="M90" s="537"/>
      <c r="N90" s="65"/>
      <c r="O90" s="65"/>
    </row>
    <row r="91" spans="1:15" ht="5.0999999999999996" customHeight="1">
      <c r="A91" s="65"/>
      <c r="B91" s="65"/>
      <c r="C91" s="530"/>
      <c r="D91" s="530"/>
      <c r="E91" s="530"/>
      <c r="F91" s="530"/>
      <c r="G91" s="530"/>
      <c r="H91" s="530"/>
      <c r="I91" s="530"/>
      <c r="J91" s="530"/>
      <c r="K91" s="65"/>
      <c r="L91" s="65"/>
      <c r="M91" s="65"/>
      <c r="N91" s="65"/>
      <c r="O91" s="65"/>
    </row>
  </sheetData>
  <mergeCells count="59">
    <mergeCell ref="C32:L33"/>
    <mergeCell ref="C5:L6"/>
    <mergeCell ref="C7:I7"/>
    <mergeCell ref="C8:M11"/>
    <mergeCell ref="C13:L14"/>
    <mergeCell ref="C15:I15"/>
    <mergeCell ref="C16:M19"/>
    <mergeCell ref="C21:L22"/>
    <mergeCell ref="C23:I23"/>
    <mergeCell ref="C24:M27"/>
    <mergeCell ref="C4:M4"/>
    <mergeCell ref="C1:M1"/>
    <mergeCell ref="C31:M31"/>
    <mergeCell ref="C52:D52"/>
    <mergeCell ref="E52:G52"/>
    <mergeCell ref="I52:M52"/>
    <mergeCell ref="C34:I34"/>
    <mergeCell ref="C35:M35"/>
    <mergeCell ref="C37:L38"/>
    <mergeCell ref="C39:I39"/>
    <mergeCell ref="C40:M43"/>
    <mergeCell ref="C48:L48"/>
    <mergeCell ref="C49:I49"/>
    <mergeCell ref="C50:D50"/>
    <mergeCell ref="E50:G50"/>
    <mergeCell ref="I50:M50"/>
    <mergeCell ref="C47:M47"/>
    <mergeCell ref="C54:D54"/>
    <mergeCell ref="E54:G54"/>
    <mergeCell ref="I54:M54"/>
    <mergeCell ref="C56:D56"/>
    <mergeCell ref="E56:G56"/>
    <mergeCell ref="I56:M56"/>
    <mergeCell ref="A74:M74"/>
    <mergeCell ref="C57:I57"/>
    <mergeCell ref="C58:D58"/>
    <mergeCell ref="E58:G58"/>
    <mergeCell ref="C60:D60"/>
    <mergeCell ref="E60:G60"/>
    <mergeCell ref="C62:D62"/>
    <mergeCell ref="E62:G62"/>
    <mergeCell ref="C64:D64"/>
    <mergeCell ref="E64:G64"/>
    <mergeCell ref="A66:M66"/>
    <mergeCell ref="C69:J70"/>
    <mergeCell ref="C67:J68"/>
    <mergeCell ref="C76:J76"/>
    <mergeCell ref="C85:K85"/>
    <mergeCell ref="C86:L88"/>
    <mergeCell ref="C91:J91"/>
    <mergeCell ref="C77:J77"/>
    <mergeCell ref="C79:D79"/>
    <mergeCell ref="E79:G79"/>
    <mergeCell ref="C81:D81"/>
    <mergeCell ref="E81:G81"/>
    <mergeCell ref="A83:M83"/>
    <mergeCell ref="C90:H90"/>
    <mergeCell ref="I90:M90"/>
    <mergeCell ref="I79:M79"/>
  </mergeCells>
  <printOptions horizontalCentered="1"/>
  <pageMargins left="0.23622047244094491" right="0.23622047244094491" top="0.23622047244094491" bottom="0.23622047244094491" header="0.31496062992125984" footer="0.31496062992125984"/>
  <pageSetup paperSize="9" scale="87" fitToHeight="2" orientation="portrait" r:id="rId1"/>
  <headerFooter>
    <oddHeader>&amp;C&amp;"Calibri"&amp;10&amp;K000000 IN CONFIDENCE&amp;1#_x000D_</oddHeader>
    <oddFooter>&amp;L&amp;F&amp;C_x000D_&amp;1#&amp;"Calibri"&amp;10&amp;K000000 IN CONFIDENCE</oddFooter>
  </headerFooter>
  <rowBreaks count="1" manualBreakCount="1">
    <brk id="44" max="14"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B1B"/>
    <pageSetUpPr fitToPage="1"/>
  </sheetPr>
  <dimension ref="A1:T92"/>
  <sheetViews>
    <sheetView view="pageBreakPreview" topLeftCell="A12" zoomScale="75" zoomScaleNormal="100" zoomScaleSheetLayoutView="75" workbookViewId="0">
      <selection activeCell="C24" sqref="C24"/>
    </sheetView>
  </sheetViews>
  <sheetFormatPr defaultRowHeight="12.75"/>
  <cols>
    <col min="1" max="1" width="4.7109375" style="341" customWidth="1"/>
    <col min="2" max="2" width="6.85546875" customWidth="1"/>
    <col min="3" max="3" width="7.5703125" customWidth="1"/>
    <col min="4" max="4" width="17" customWidth="1"/>
    <col min="5" max="5" width="4.7109375" bestFit="1" customWidth="1"/>
    <col min="6" max="6" width="11" customWidth="1"/>
    <col min="8" max="8" width="19.85546875" customWidth="1"/>
    <col min="9" max="11" width="16.5703125" customWidth="1"/>
    <col min="12" max="12" width="4.7109375" customWidth="1"/>
    <col min="13" max="13" width="16.140625" customWidth="1"/>
    <col min="14" max="14" width="16" customWidth="1"/>
    <col min="16" max="16" width="19.140625" customWidth="1"/>
    <col min="17" max="17" width="25.85546875" customWidth="1"/>
  </cols>
  <sheetData>
    <row r="1" spans="1:17" s="20" customFormat="1" ht="8.4499999999999993" customHeight="1">
      <c r="A1" s="260"/>
      <c r="B1" s="97"/>
      <c r="C1" s="98"/>
      <c r="D1" s="98"/>
      <c r="E1" s="98"/>
      <c r="F1" s="98"/>
      <c r="G1" s="98"/>
      <c r="H1" s="98"/>
      <c r="I1" s="98"/>
      <c r="J1" s="98"/>
      <c r="K1" s="98"/>
      <c r="L1" s="98"/>
      <c r="M1" s="98"/>
      <c r="N1" s="98"/>
    </row>
    <row r="2" spans="1:17" s="20" customFormat="1" ht="35.1" customHeight="1">
      <c r="A2" s="260"/>
      <c r="B2" s="586" t="s">
        <v>160</v>
      </c>
      <c r="C2" s="586"/>
      <c r="D2" s="586"/>
      <c r="E2" s="586"/>
      <c r="F2" s="586"/>
      <c r="G2" s="586"/>
      <c r="H2" s="586"/>
      <c r="I2" s="586"/>
      <c r="J2" s="576" t="str">
        <f>IF('Summary validation'!$D$8,"Check validation error on Summary validation tab"," ")</f>
        <v xml:space="preserve"> </v>
      </c>
      <c r="K2" s="576"/>
      <c r="L2" s="576"/>
      <c r="M2" s="576"/>
      <c r="N2" s="576"/>
    </row>
    <row r="3" spans="1:17" s="20" customFormat="1" ht="5.0999999999999996" customHeight="1">
      <c r="A3" s="260"/>
      <c r="B3" s="100"/>
      <c r="C3" s="98"/>
      <c r="D3" s="98"/>
      <c r="E3" s="98"/>
      <c r="F3" s="98"/>
      <c r="G3" s="98"/>
      <c r="H3" s="98"/>
      <c r="I3" s="99"/>
      <c r="J3" s="101"/>
      <c r="K3" s="101"/>
      <c r="L3" s="101"/>
      <c r="M3" s="98"/>
      <c r="N3" s="98"/>
    </row>
    <row r="4" spans="1:17" s="20" customFormat="1" ht="86.45" customHeight="1">
      <c r="A4" s="260"/>
      <c r="B4" s="587" t="s">
        <v>161</v>
      </c>
      <c r="C4" s="579"/>
      <c r="D4" s="579"/>
      <c r="E4" s="579"/>
      <c r="F4" s="579"/>
      <c r="G4" s="579"/>
      <c r="H4" s="579"/>
      <c r="I4" s="579"/>
      <c r="J4" s="579"/>
      <c r="K4" s="579"/>
      <c r="L4" s="579"/>
      <c r="M4" s="579"/>
      <c r="N4" s="102"/>
    </row>
    <row r="5" spans="1:17" s="20" customFormat="1" ht="5.0999999999999996" customHeight="1">
      <c r="A5" s="260"/>
      <c r="B5" s="122"/>
      <c r="C5" s="123"/>
      <c r="D5" s="123"/>
      <c r="E5" s="123"/>
      <c r="F5" s="123"/>
      <c r="G5" s="123"/>
      <c r="H5" s="123"/>
      <c r="I5" s="123"/>
      <c r="J5" s="124"/>
      <c r="K5" s="123"/>
      <c r="L5" s="102"/>
      <c r="M5" s="102"/>
      <c r="N5" s="102"/>
    </row>
    <row r="6" spans="1:17" s="20" customFormat="1" ht="16.5">
      <c r="A6" s="260"/>
      <c r="B6" s="579" t="s">
        <v>162</v>
      </c>
      <c r="C6" s="579"/>
      <c r="D6" s="579"/>
      <c r="E6" s="579"/>
      <c r="F6" s="579"/>
      <c r="G6" s="579"/>
      <c r="H6" s="579"/>
      <c r="I6" s="579"/>
      <c r="J6" s="579"/>
      <c r="K6" s="579"/>
      <c r="L6" s="103"/>
      <c r="M6" s="125"/>
      <c r="N6" s="102"/>
    </row>
    <row r="7" spans="1:17" s="20" customFormat="1" ht="16.5">
      <c r="A7" s="260"/>
      <c r="B7" s="96"/>
      <c r="C7" s="96"/>
      <c r="D7" s="98"/>
      <c r="E7" s="98"/>
      <c r="F7" s="98"/>
      <c r="G7" s="98"/>
      <c r="H7" s="98"/>
      <c r="I7" s="99"/>
      <c r="J7" s="103"/>
      <c r="K7" s="103"/>
      <c r="L7" s="103"/>
      <c r="M7" s="98"/>
      <c r="N7" s="98"/>
    </row>
    <row r="8" spans="1:17" s="20" customFormat="1" ht="17.25">
      <c r="A8" s="260"/>
      <c r="B8" s="100" t="s">
        <v>163</v>
      </c>
      <c r="C8" s="100"/>
      <c r="D8" s="100"/>
      <c r="E8" s="100"/>
      <c r="F8" s="580" t="str">
        <f>Cover!$K$18</f>
        <v>Select from list</v>
      </c>
      <c r="G8" s="581"/>
      <c r="H8" s="98"/>
      <c r="I8" s="580">
        <f>Cover!$E$10</f>
        <v>0</v>
      </c>
      <c r="J8" s="590"/>
      <c r="K8" s="590"/>
      <c r="L8" s="590"/>
      <c r="M8" s="591"/>
      <c r="N8" s="98"/>
    </row>
    <row r="9" spans="1:17" s="20" customFormat="1" ht="6.95" customHeight="1">
      <c r="A9" s="260"/>
      <c r="B9" s="97"/>
      <c r="C9" s="104"/>
      <c r="D9" s="105"/>
      <c r="E9" s="104"/>
      <c r="F9" s="106"/>
      <c r="G9" s="106"/>
      <c r="H9" s="98"/>
      <c r="I9" s="99"/>
      <c r="J9" s="101"/>
      <c r="K9" s="101"/>
      <c r="L9" s="101"/>
      <c r="M9" s="98"/>
      <c r="N9" s="98"/>
    </row>
    <row r="10" spans="1:17" s="20" customFormat="1" ht="18.600000000000001" customHeight="1">
      <c r="A10" s="260"/>
      <c r="B10" s="592" t="s">
        <v>164</v>
      </c>
      <c r="C10" s="592"/>
      <c r="D10" s="592"/>
      <c r="E10" s="592"/>
      <c r="F10" s="592"/>
      <c r="G10" s="592"/>
      <c r="H10" s="592"/>
      <c r="I10" s="592"/>
      <c r="J10" s="592"/>
      <c r="K10" s="592"/>
      <c r="L10" s="592"/>
      <c r="M10" s="592"/>
      <c r="N10" s="98"/>
    </row>
    <row r="11" spans="1:17" s="20" customFormat="1" ht="15" customHeight="1">
      <c r="A11" s="260"/>
      <c r="B11" s="96"/>
      <c r="C11" s="96"/>
      <c r="D11" s="96"/>
      <c r="E11" s="96"/>
      <c r="F11" s="96"/>
      <c r="G11" s="96"/>
      <c r="H11" s="96"/>
      <c r="I11" s="96"/>
      <c r="J11" s="96"/>
      <c r="K11" s="96"/>
      <c r="L11" s="96"/>
      <c r="M11" s="99" t="s">
        <v>165</v>
      </c>
      <c r="N11" s="99"/>
    </row>
    <row r="12" spans="1:17" s="20" customFormat="1" ht="15" customHeight="1">
      <c r="A12" s="347"/>
      <c r="B12" s="107"/>
      <c r="C12" s="108"/>
      <c r="D12" s="108"/>
      <c r="E12" s="108"/>
      <c r="F12" s="108"/>
      <c r="G12" s="108"/>
      <c r="H12" s="98"/>
      <c r="I12" s="582" t="s">
        <v>166</v>
      </c>
      <c r="J12" s="584" t="s">
        <v>167</v>
      </c>
      <c r="K12" s="582" t="s">
        <v>168</v>
      </c>
      <c r="L12" s="96"/>
      <c r="M12" s="584" t="s">
        <v>169</v>
      </c>
      <c r="N12" s="99"/>
    </row>
    <row r="13" spans="1:17" s="20" customFormat="1" ht="39.950000000000003" customHeight="1">
      <c r="A13" s="260"/>
      <c r="B13" s="107"/>
      <c r="C13" s="107"/>
      <c r="D13" s="107"/>
      <c r="E13" s="107"/>
      <c r="F13" s="107"/>
      <c r="G13" s="107"/>
      <c r="H13" s="98"/>
      <c r="I13" s="583"/>
      <c r="J13" s="585"/>
      <c r="K13" s="583"/>
      <c r="L13" s="96"/>
      <c r="M13" s="585"/>
      <c r="N13" s="99"/>
    </row>
    <row r="14" spans="1:17" s="20" customFormat="1" ht="6" customHeight="1">
      <c r="A14" s="260"/>
      <c r="B14" s="96"/>
      <c r="C14" s="109"/>
      <c r="D14" s="109"/>
      <c r="E14" s="109"/>
      <c r="F14" s="109"/>
      <c r="G14" s="109"/>
      <c r="H14" s="98"/>
      <c r="I14" s="110"/>
      <c r="J14" s="98"/>
      <c r="K14" s="96"/>
      <c r="L14" s="96"/>
      <c r="M14" s="96"/>
      <c r="N14" s="99"/>
      <c r="P14" s="126"/>
      <c r="Q14" s="126"/>
    </row>
    <row r="15" spans="1:17" s="20" customFormat="1" ht="15" customHeight="1">
      <c r="A15" s="263">
        <v>1</v>
      </c>
      <c r="B15" s="107" t="s">
        <v>170</v>
      </c>
      <c r="C15" s="479"/>
      <c r="D15" s="479"/>
      <c r="E15" s="479"/>
      <c r="F15" s="479"/>
      <c r="G15" s="110"/>
      <c r="H15" s="110"/>
      <c r="I15" s="239">
        <f>'1 Counterparty'!I16</f>
        <v>0</v>
      </c>
      <c r="J15" s="239">
        <f>'1 Counterparty'!J16</f>
        <v>0</v>
      </c>
      <c r="K15" s="240">
        <f>I15+J15</f>
        <v>0</v>
      </c>
      <c r="L15" s="260"/>
      <c r="M15" s="260"/>
      <c r="N15" s="99"/>
      <c r="P15" s="129" t="s">
        <v>171</v>
      </c>
      <c r="Q15" s="130"/>
    </row>
    <row r="16" spans="1:17" s="20" customFormat="1" ht="15" customHeight="1">
      <c r="A16" s="263"/>
      <c r="B16" s="114"/>
      <c r="C16" s="479"/>
      <c r="D16" s="479"/>
      <c r="E16" s="479"/>
      <c r="F16" s="479"/>
      <c r="G16" s="110"/>
      <c r="H16" s="110"/>
      <c r="I16" s="107"/>
      <c r="J16" s="107"/>
      <c r="K16" s="107"/>
      <c r="L16" s="260"/>
      <c r="M16" s="260"/>
      <c r="N16" s="99"/>
      <c r="P16" s="131"/>
      <c r="Q16" s="577" t="s">
        <v>172</v>
      </c>
    </row>
    <row r="17" spans="1:17" s="20" customFormat="1" ht="15" customHeight="1">
      <c r="A17" s="263">
        <v>2</v>
      </c>
      <c r="B17" s="114" t="s">
        <v>173</v>
      </c>
      <c r="C17" s="115"/>
      <c r="D17" s="116"/>
      <c r="E17" s="98"/>
      <c r="F17" s="98"/>
      <c r="G17" s="98"/>
      <c r="H17" s="98"/>
      <c r="I17" s="240">
        <f>SUM(I18:I19)</f>
        <v>0</v>
      </c>
      <c r="J17" s="240">
        <f>SUM(J18:J19)</f>
        <v>0</v>
      </c>
      <c r="K17" s="240">
        <f>I17+J17</f>
        <v>0</v>
      </c>
      <c r="L17" s="260"/>
      <c r="M17" s="239">
        <f>'1 Counterparty'!M18</f>
        <v>0</v>
      </c>
      <c r="N17" s="99"/>
      <c r="P17" s="131"/>
      <c r="Q17" s="578"/>
    </row>
    <row r="18" spans="1:17" s="21" customFormat="1" ht="17.25" customHeight="1">
      <c r="A18" s="263"/>
      <c r="B18" s="97">
        <v>2.1</v>
      </c>
      <c r="C18" s="97" t="s">
        <v>174</v>
      </c>
      <c r="D18" s="479"/>
      <c r="E18" s="479"/>
      <c r="F18" s="479"/>
      <c r="G18" s="110"/>
      <c r="H18" s="110"/>
      <c r="I18" s="239">
        <f>'1 Counterparty'!I20</f>
        <v>0</v>
      </c>
      <c r="J18" s="239">
        <f>'1 Counterparty'!J20</f>
        <v>0</v>
      </c>
      <c r="K18" s="242">
        <f>I18+J18</f>
        <v>0</v>
      </c>
      <c r="L18" s="107"/>
      <c r="M18" s="107"/>
      <c r="N18" s="99"/>
      <c r="P18" s="132" t="s">
        <v>175</v>
      </c>
      <c r="Q18" s="127">
        <f>K45-K87</f>
        <v>0</v>
      </c>
    </row>
    <row r="19" spans="1:17" s="21" customFormat="1" ht="17.100000000000001" customHeight="1">
      <c r="A19" s="263"/>
      <c r="B19" s="97">
        <v>2.9</v>
      </c>
      <c r="C19" s="97" t="s">
        <v>176</v>
      </c>
      <c r="D19" s="479"/>
      <c r="E19" s="479"/>
      <c r="F19" s="479"/>
      <c r="G19" s="110"/>
      <c r="H19" s="110"/>
      <c r="I19" s="239">
        <f>'1 Counterparty'!I31</f>
        <v>0</v>
      </c>
      <c r="J19" s="239">
        <f>'1 Counterparty'!J31</f>
        <v>0</v>
      </c>
      <c r="K19" s="242">
        <f>I19+J19</f>
        <v>0</v>
      </c>
      <c r="L19" s="107"/>
      <c r="M19" s="107"/>
      <c r="N19" s="99"/>
      <c r="P19" s="128"/>
      <c r="Q19" s="128"/>
    </row>
    <row r="20" spans="1:17" s="20" customFormat="1" ht="15" customHeight="1">
      <c r="A20" s="263"/>
      <c r="B20" s="114"/>
      <c r="C20" s="115"/>
      <c r="D20" s="116"/>
      <c r="E20" s="98"/>
      <c r="F20" s="98"/>
      <c r="G20" s="98"/>
      <c r="H20" s="98"/>
      <c r="I20" s="261"/>
      <c r="J20" s="262"/>
      <c r="K20" s="262"/>
      <c r="L20" s="260"/>
      <c r="M20" s="260"/>
      <c r="N20" s="99"/>
    </row>
    <row r="21" spans="1:17" s="20" customFormat="1" ht="15" customHeight="1">
      <c r="A21" s="263">
        <v>3</v>
      </c>
      <c r="B21" s="114" t="s">
        <v>177</v>
      </c>
      <c r="C21" s="479"/>
      <c r="D21" s="479"/>
      <c r="E21" s="479"/>
      <c r="F21" s="479"/>
      <c r="G21" s="110"/>
      <c r="H21" s="110"/>
      <c r="I21" s="240">
        <f>SUM(I22:I24)-I25</f>
        <v>0</v>
      </c>
      <c r="J21" s="240">
        <f>SUM(J22:J24)</f>
        <v>0</v>
      </c>
      <c r="K21" s="240">
        <f>SUM(K22:K24)-K25</f>
        <v>0</v>
      </c>
      <c r="L21" s="260"/>
      <c r="M21" s="239">
        <f>'1 Counterparty'!M42</f>
        <v>0</v>
      </c>
      <c r="N21" s="99"/>
    </row>
    <row r="22" spans="1:17" ht="16.5">
      <c r="A22" s="263"/>
      <c r="B22" s="97">
        <v>3.1</v>
      </c>
      <c r="C22" s="97" t="s">
        <v>178</v>
      </c>
      <c r="D22" s="479"/>
      <c r="E22" s="479"/>
      <c r="F22" s="479"/>
      <c r="G22" s="110"/>
      <c r="H22" s="110"/>
      <c r="I22" s="239">
        <f>'1 Counterparty'!I44</f>
        <v>0</v>
      </c>
      <c r="J22" s="239">
        <f>'1 Counterparty'!J44</f>
        <v>0</v>
      </c>
      <c r="K22" s="242">
        <f>I22+J22</f>
        <v>0</v>
      </c>
      <c r="L22" s="260"/>
      <c r="M22" s="260"/>
      <c r="N22" s="99"/>
    </row>
    <row r="23" spans="1:17" ht="16.5">
      <c r="A23" s="263"/>
      <c r="B23" s="97">
        <v>3.2</v>
      </c>
      <c r="C23" s="97" t="s">
        <v>179</v>
      </c>
      <c r="D23" s="479"/>
      <c r="E23" s="479"/>
      <c r="F23" s="479"/>
      <c r="G23" s="110"/>
      <c r="H23" s="110"/>
      <c r="I23" s="239">
        <f>'1 Counterparty'!I66</f>
        <v>0</v>
      </c>
      <c r="J23" s="239">
        <f>'1 Counterparty'!J66</f>
        <v>0</v>
      </c>
      <c r="K23" s="242">
        <f>I23+J23</f>
        <v>0</v>
      </c>
      <c r="L23" s="107"/>
      <c r="M23" s="107"/>
      <c r="N23" s="99"/>
    </row>
    <row r="24" spans="1:17" ht="16.5">
      <c r="A24" s="263"/>
      <c r="B24" s="97">
        <v>3.9</v>
      </c>
      <c r="C24" s="97" t="s">
        <v>180</v>
      </c>
      <c r="D24" s="479"/>
      <c r="E24" s="479"/>
      <c r="F24" s="479"/>
      <c r="G24" s="110"/>
      <c r="H24" s="110"/>
      <c r="I24" s="239">
        <f>'1 Counterparty'!I88</f>
        <v>0</v>
      </c>
      <c r="J24" s="239">
        <f>'1 Counterparty'!J88</f>
        <v>0</v>
      </c>
      <c r="K24" s="242">
        <f>I24+J24</f>
        <v>0</v>
      </c>
      <c r="L24" s="107"/>
      <c r="M24" s="107"/>
      <c r="N24" s="99"/>
    </row>
    <row r="25" spans="1:17" ht="16.5">
      <c r="A25" s="263"/>
      <c r="B25" s="97" t="s">
        <v>181</v>
      </c>
      <c r="C25" s="119" t="s">
        <v>182</v>
      </c>
      <c r="D25" s="479"/>
      <c r="E25" s="479"/>
      <c r="F25" s="479"/>
      <c r="G25" s="110"/>
      <c r="H25" s="110"/>
      <c r="I25" s="239">
        <f>'1 Counterparty'!I110</f>
        <v>0</v>
      </c>
      <c r="J25" s="107"/>
      <c r="K25" s="242">
        <f>I25</f>
        <v>0</v>
      </c>
      <c r="L25" s="107"/>
      <c r="M25" s="107"/>
      <c r="N25" s="99"/>
    </row>
    <row r="26" spans="1:17" ht="16.5">
      <c r="A26" s="263"/>
      <c r="B26" s="97"/>
      <c r="C26" s="97"/>
      <c r="D26" s="479"/>
      <c r="E26" s="479"/>
      <c r="F26" s="479"/>
      <c r="G26" s="110"/>
      <c r="H26" s="110"/>
      <c r="I26" s="107"/>
      <c r="J26" s="107"/>
      <c r="K26" s="107"/>
      <c r="L26" s="107"/>
      <c r="M26" s="107"/>
      <c r="N26" s="99"/>
    </row>
    <row r="27" spans="1:17" s="20" customFormat="1" ht="15" customHeight="1">
      <c r="A27" s="263">
        <v>4</v>
      </c>
      <c r="B27" s="107" t="s">
        <v>183</v>
      </c>
      <c r="C27" s="479"/>
      <c r="D27" s="479"/>
      <c r="E27" s="479"/>
      <c r="F27" s="479"/>
      <c r="G27" s="110"/>
      <c r="H27" s="110"/>
      <c r="I27" s="240">
        <f>I28-I29+I30</f>
        <v>0</v>
      </c>
      <c r="J27" s="240">
        <f>J28+J30</f>
        <v>0</v>
      </c>
      <c r="K27" s="240">
        <f>K28-K29+K30</f>
        <v>0</v>
      </c>
      <c r="L27" s="260"/>
      <c r="M27" s="260"/>
      <c r="N27" s="99"/>
    </row>
    <row r="28" spans="1:17" ht="16.5">
      <c r="A28" s="263"/>
      <c r="B28" s="107"/>
      <c r="C28" s="119" t="s">
        <v>184</v>
      </c>
      <c r="D28" s="111"/>
      <c r="E28" s="111"/>
      <c r="F28" s="111"/>
      <c r="G28" s="111"/>
      <c r="H28" s="111"/>
      <c r="I28" s="239">
        <f>'1 Counterparty'!I112</f>
        <v>0</v>
      </c>
      <c r="J28" s="239">
        <f>'1 Counterparty'!J112</f>
        <v>0</v>
      </c>
      <c r="K28" s="242">
        <f>I28+J28</f>
        <v>0</v>
      </c>
      <c r="L28" s="263"/>
      <c r="M28" s="239">
        <f>'1 Counterparty'!M112</f>
        <v>0</v>
      </c>
      <c r="N28" s="99"/>
    </row>
    <row r="29" spans="1:17" ht="16.5">
      <c r="A29" s="263"/>
      <c r="B29" s="97" t="s">
        <v>185</v>
      </c>
      <c r="C29" s="119" t="s">
        <v>182</v>
      </c>
      <c r="D29" s="111"/>
      <c r="E29" s="111"/>
      <c r="F29" s="111"/>
      <c r="G29" s="111"/>
      <c r="H29" s="111"/>
      <c r="I29" s="239">
        <f>'1 Counterparty'!I138</f>
        <v>0</v>
      </c>
      <c r="J29" s="263"/>
      <c r="K29" s="242">
        <f>I29</f>
        <v>0</v>
      </c>
      <c r="L29" s="263"/>
      <c r="M29" s="263"/>
      <c r="N29" s="99"/>
    </row>
    <row r="30" spans="1:17" ht="16.5">
      <c r="A30" s="263"/>
      <c r="B30" s="97" t="s">
        <v>186</v>
      </c>
      <c r="C30" s="119" t="s">
        <v>187</v>
      </c>
      <c r="D30" s="111"/>
      <c r="E30" s="111"/>
      <c r="F30" s="111"/>
      <c r="G30" s="111"/>
      <c r="H30" s="111"/>
      <c r="I30" s="239">
        <f>'1 Counterparty'!I139</f>
        <v>0</v>
      </c>
      <c r="J30" s="239">
        <f>'1 Counterparty'!J139</f>
        <v>0</v>
      </c>
      <c r="K30" s="242">
        <f>I30+J30</f>
        <v>0</v>
      </c>
      <c r="L30" s="263"/>
      <c r="M30" s="263"/>
      <c r="N30" s="99"/>
    </row>
    <row r="31" spans="1:17" ht="16.5">
      <c r="A31" s="263"/>
      <c r="B31" s="97"/>
      <c r="C31" s="119"/>
      <c r="D31" s="111"/>
      <c r="E31" s="111"/>
      <c r="F31" s="111"/>
      <c r="G31" s="111"/>
      <c r="H31" s="111"/>
      <c r="I31" s="263"/>
      <c r="J31" s="263"/>
      <c r="K31" s="263"/>
      <c r="L31" s="263"/>
      <c r="M31" s="263"/>
      <c r="N31" s="99"/>
    </row>
    <row r="32" spans="1:17" ht="16.5">
      <c r="A32" s="263">
        <v>5</v>
      </c>
      <c r="B32" s="100" t="s">
        <v>188</v>
      </c>
      <c r="C32" s="119"/>
      <c r="D32" s="97"/>
      <c r="E32" s="97"/>
      <c r="F32" s="97"/>
      <c r="G32" s="97"/>
      <c r="H32" s="97"/>
      <c r="I32" s="239">
        <f>'1 Counterparty'!I141</f>
        <v>0</v>
      </c>
      <c r="J32" s="239">
        <f>'1 Counterparty'!J141</f>
        <v>0</v>
      </c>
      <c r="K32" s="240">
        <f>I32+J32</f>
        <v>0</v>
      </c>
      <c r="L32" s="121"/>
      <c r="M32" s="239">
        <f>'1 Counterparty'!M141</f>
        <v>0</v>
      </c>
      <c r="N32" s="99"/>
    </row>
    <row r="33" spans="1:17" ht="16.5">
      <c r="A33" s="263"/>
      <c r="B33" s="97"/>
      <c r="C33" s="97"/>
      <c r="D33" s="97"/>
      <c r="E33" s="97"/>
      <c r="F33" s="97"/>
      <c r="G33" s="97"/>
      <c r="H33" s="97"/>
      <c r="I33" s="121"/>
      <c r="J33" s="121"/>
      <c r="K33" s="121"/>
      <c r="L33" s="121"/>
      <c r="M33" s="121"/>
      <c r="N33" s="99"/>
    </row>
    <row r="34" spans="1:17" s="20" customFormat="1" ht="15" customHeight="1">
      <c r="A34" s="263">
        <v>6</v>
      </c>
      <c r="B34" s="114" t="s">
        <v>189</v>
      </c>
      <c r="C34" s="479"/>
      <c r="D34" s="479"/>
      <c r="E34" s="479"/>
      <c r="F34" s="479"/>
      <c r="G34" s="110"/>
      <c r="H34" s="97"/>
      <c r="I34" s="240">
        <f>SUM(I35:I37)</f>
        <v>0</v>
      </c>
      <c r="J34" s="240">
        <f>SUM(J35:J37)</f>
        <v>0</v>
      </c>
      <c r="K34" s="240">
        <f>I34+J34</f>
        <v>0</v>
      </c>
      <c r="L34" s="121"/>
      <c r="M34" s="239">
        <f>'1 Counterparty'!M163</f>
        <v>0</v>
      </c>
      <c r="N34" s="99"/>
    </row>
    <row r="35" spans="1:17" ht="16.5">
      <c r="A35" s="263"/>
      <c r="B35" s="97">
        <v>6.1</v>
      </c>
      <c r="C35" s="97" t="s">
        <v>190</v>
      </c>
      <c r="D35" s="479"/>
      <c r="E35" s="479"/>
      <c r="F35" s="97"/>
      <c r="G35" s="97"/>
      <c r="H35" s="97"/>
      <c r="I35" s="239">
        <f>'1 Counterparty'!I165</f>
        <v>0</v>
      </c>
      <c r="J35" s="239">
        <f>'1 Counterparty'!J165</f>
        <v>0</v>
      </c>
      <c r="K35" s="242">
        <f>I35+J35</f>
        <v>0</v>
      </c>
      <c r="L35" s="121"/>
      <c r="M35" s="121"/>
      <c r="N35" s="99"/>
    </row>
    <row r="36" spans="1:17" ht="16.5">
      <c r="A36" s="263"/>
      <c r="B36" s="97">
        <v>6.2</v>
      </c>
      <c r="C36" s="97" t="s">
        <v>191</v>
      </c>
      <c r="D36" s="479"/>
      <c r="E36" s="479"/>
      <c r="F36" s="97"/>
      <c r="G36" s="97"/>
      <c r="H36" s="97"/>
      <c r="I36" s="239">
        <f>'1 Counterparty'!I173</f>
        <v>0</v>
      </c>
      <c r="J36" s="239">
        <f>'1 Counterparty'!J173</f>
        <v>0</v>
      </c>
      <c r="K36" s="242">
        <f>I36+J36</f>
        <v>0</v>
      </c>
      <c r="L36" s="121"/>
      <c r="M36" s="121"/>
      <c r="N36" s="99"/>
    </row>
    <row r="37" spans="1:17" ht="16.5">
      <c r="A37" s="263"/>
      <c r="B37" s="97">
        <v>6.9</v>
      </c>
      <c r="C37" s="97" t="s">
        <v>192</v>
      </c>
      <c r="D37" s="479"/>
      <c r="E37" s="479"/>
      <c r="F37" s="97"/>
      <c r="G37" s="97"/>
      <c r="H37" s="97"/>
      <c r="I37" s="239">
        <f>'1 Counterparty'!I178</f>
        <v>0</v>
      </c>
      <c r="J37" s="239">
        <f>'1 Counterparty'!J178</f>
        <v>0</v>
      </c>
      <c r="K37" s="242">
        <f>I37+J37</f>
        <v>0</v>
      </c>
      <c r="L37" s="121"/>
      <c r="M37" s="121"/>
      <c r="N37" s="99"/>
    </row>
    <row r="38" spans="1:17" s="20" customFormat="1" ht="15" customHeight="1">
      <c r="A38" s="263"/>
      <c r="B38" s="114"/>
      <c r="C38" s="120"/>
      <c r="D38" s="116"/>
      <c r="E38" s="98"/>
      <c r="F38" s="98"/>
      <c r="G38" s="98"/>
      <c r="H38" s="98"/>
      <c r="I38" s="107"/>
      <c r="J38" s="107"/>
      <c r="K38" s="107"/>
      <c r="L38" s="260"/>
      <c r="M38" s="260"/>
      <c r="N38" s="99"/>
    </row>
    <row r="39" spans="1:17" s="20" customFormat="1" ht="15" customHeight="1">
      <c r="A39" s="263">
        <v>7</v>
      </c>
      <c r="B39" s="114" t="s">
        <v>193</v>
      </c>
      <c r="C39" s="97"/>
      <c r="D39" s="479"/>
      <c r="E39" s="479"/>
      <c r="F39" s="479"/>
      <c r="G39" s="110"/>
      <c r="H39" s="110"/>
      <c r="I39" s="239">
        <f>'1 Counterparty'!I180</f>
        <v>0</v>
      </c>
      <c r="J39" s="239">
        <f>'1 Counterparty'!J180</f>
        <v>0</v>
      </c>
      <c r="K39" s="240">
        <f>I39+J39</f>
        <v>0</v>
      </c>
      <c r="L39" s="260"/>
      <c r="M39" s="239">
        <f>'1 Counterparty'!M180</f>
        <v>0</v>
      </c>
      <c r="N39" s="99"/>
    </row>
    <row r="40" spans="1:17" s="20" customFormat="1" ht="15" customHeight="1">
      <c r="A40" s="263"/>
      <c r="B40" s="114"/>
      <c r="C40" s="97"/>
      <c r="D40" s="479"/>
      <c r="E40" s="479"/>
      <c r="F40" s="479"/>
      <c r="G40" s="110"/>
      <c r="H40" s="110"/>
      <c r="I40" s="107"/>
      <c r="J40" s="107"/>
      <c r="K40" s="107"/>
      <c r="L40" s="260"/>
      <c r="M40" s="260"/>
      <c r="N40" s="99"/>
    </row>
    <row r="41" spans="1:17" s="20" customFormat="1" ht="15" customHeight="1">
      <c r="A41" s="263">
        <v>8</v>
      </c>
      <c r="B41" s="114" t="s">
        <v>194</v>
      </c>
      <c r="C41" s="97"/>
      <c r="D41" s="479"/>
      <c r="E41" s="479"/>
      <c r="F41" s="479"/>
      <c r="G41" s="110"/>
      <c r="H41" s="110"/>
      <c r="I41" s="240">
        <f>SUM(I42:I43)</f>
        <v>0</v>
      </c>
      <c r="J41" s="240">
        <f>SUM(J42:J43)</f>
        <v>0</v>
      </c>
      <c r="K41" s="240">
        <f t="shared" ref="K41:K43" si="0">I41+J41</f>
        <v>0</v>
      </c>
      <c r="L41" s="260"/>
      <c r="M41" s="239">
        <f>'1 Counterparty'!M202</f>
        <v>0</v>
      </c>
      <c r="N41" s="99"/>
    </row>
    <row r="42" spans="1:17" ht="16.5">
      <c r="A42" s="263"/>
      <c r="B42" s="97">
        <v>8.1</v>
      </c>
      <c r="C42" s="121" t="s">
        <v>195</v>
      </c>
      <c r="D42" s="479"/>
      <c r="E42" s="479"/>
      <c r="F42" s="479"/>
      <c r="G42" s="110"/>
      <c r="H42" s="110"/>
      <c r="I42" s="239">
        <f>'1 Counterparty'!I204</f>
        <v>0</v>
      </c>
      <c r="J42" s="239">
        <f>'1 Counterparty'!J204</f>
        <v>0</v>
      </c>
      <c r="K42" s="242">
        <f t="shared" si="0"/>
        <v>0</v>
      </c>
      <c r="L42" s="121"/>
      <c r="M42" s="121"/>
      <c r="N42" s="99"/>
    </row>
    <row r="43" spans="1:17" ht="16.5">
      <c r="A43" s="263"/>
      <c r="B43" s="97">
        <v>8.1999999999999993</v>
      </c>
      <c r="C43" s="121" t="s">
        <v>196</v>
      </c>
      <c r="D43" s="479"/>
      <c r="E43" s="479"/>
      <c r="F43" s="479"/>
      <c r="G43" s="110"/>
      <c r="H43" s="110"/>
      <c r="I43" s="239">
        <f>'1 Counterparty'!I206</f>
        <v>0</v>
      </c>
      <c r="J43" s="239">
        <f>'1 Counterparty'!J206</f>
        <v>0</v>
      </c>
      <c r="K43" s="242">
        <f t="shared" si="0"/>
        <v>0</v>
      </c>
      <c r="L43" s="121"/>
      <c r="M43" s="121"/>
      <c r="N43" s="99"/>
      <c r="Q43" s="22"/>
    </row>
    <row r="44" spans="1:17" s="20" customFormat="1" ht="15" customHeight="1">
      <c r="A44" s="263"/>
      <c r="B44" s="97"/>
      <c r="C44" s="100"/>
      <c r="D44" s="479"/>
      <c r="E44" s="479"/>
      <c r="F44" s="479"/>
      <c r="G44" s="110"/>
      <c r="H44" s="110"/>
      <c r="I44" s="107"/>
      <c r="J44" s="107"/>
      <c r="K44" s="107"/>
      <c r="L44" s="260"/>
      <c r="M44" s="260"/>
      <c r="N44" s="99"/>
    </row>
    <row r="45" spans="1:17" ht="15" customHeight="1">
      <c r="A45" s="263">
        <v>9</v>
      </c>
      <c r="B45" s="114" t="s">
        <v>197</v>
      </c>
      <c r="C45" s="479"/>
      <c r="D45" s="479"/>
      <c r="E45" s="479"/>
      <c r="F45" s="479"/>
      <c r="G45" s="479"/>
      <c r="H45" s="110"/>
      <c r="I45" s="240">
        <f>SUM(I15,I17,I21,I27,I32,I34,I39,I41)</f>
        <v>0</v>
      </c>
      <c r="J45" s="240">
        <f>SUM(J15,J17,J21,J27,J32,J34,J39,J41)</f>
        <v>0</v>
      </c>
      <c r="K45" s="240">
        <f>SUM(K15,K17,K21,K27,K32,K34,K39,K41)</f>
        <v>0</v>
      </c>
      <c r="L45" s="260"/>
      <c r="M45" s="240">
        <f>SUM(M17,M21,M28,M32,M34,M39,M41)</f>
        <v>0</v>
      </c>
      <c r="N45" s="99"/>
    </row>
    <row r="46" spans="1:17" s="20" customFormat="1" ht="5.0999999999999996" customHeight="1">
      <c r="A46" s="263"/>
      <c r="B46" s="97"/>
      <c r="C46" s="100"/>
      <c r="D46" s="479"/>
      <c r="E46" s="479"/>
      <c r="F46" s="479"/>
      <c r="G46" s="110"/>
      <c r="H46" s="110"/>
      <c r="I46" s="110"/>
      <c r="J46" s="110"/>
      <c r="K46" s="96"/>
      <c r="L46" s="96"/>
      <c r="M46" s="96"/>
      <c r="N46" s="99"/>
    </row>
    <row r="47" spans="1:17" s="20" customFormat="1" ht="5.0999999999999996" customHeight="1">
      <c r="A47" s="263"/>
      <c r="B47" s="97"/>
      <c r="C47" s="100"/>
      <c r="D47" s="479"/>
      <c r="E47" s="479"/>
      <c r="F47" s="479"/>
      <c r="G47" s="110"/>
      <c r="H47" s="110"/>
      <c r="I47" s="110"/>
      <c r="J47" s="110"/>
      <c r="K47" s="96"/>
      <c r="L47" s="96"/>
      <c r="M47" s="96"/>
      <c r="N47" s="99"/>
    </row>
    <row r="48" spans="1:17" s="20" customFormat="1" ht="21.6" customHeight="1">
      <c r="A48" s="108"/>
      <c r="B48" s="592" t="s">
        <v>198</v>
      </c>
      <c r="C48" s="592"/>
      <c r="D48" s="592"/>
      <c r="E48" s="592"/>
      <c r="F48" s="592"/>
      <c r="G48" s="592"/>
      <c r="H48" s="592"/>
      <c r="I48" s="592"/>
      <c r="J48" s="592"/>
      <c r="K48" s="592"/>
      <c r="L48" s="592"/>
      <c r="M48" s="592"/>
      <c r="N48" s="108"/>
    </row>
    <row r="49" spans="1:14" s="20" customFormat="1" ht="15" customHeight="1">
      <c r="A49" s="260"/>
      <c r="B49" s="96"/>
      <c r="C49" s="96"/>
      <c r="D49" s="96"/>
      <c r="E49" s="96"/>
      <c r="F49" s="96"/>
      <c r="G49" s="96"/>
      <c r="H49" s="96"/>
      <c r="I49" s="96"/>
      <c r="J49" s="96"/>
      <c r="K49" s="96"/>
      <c r="L49" s="96"/>
      <c r="M49" s="99" t="s">
        <v>165</v>
      </c>
      <c r="N49" s="96"/>
    </row>
    <row r="50" spans="1:14" s="20" customFormat="1" ht="15" customHeight="1">
      <c r="A50" s="347"/>
      <c r="B50" s="107"/>
      <c r="C50" s="108"/>
      <c r="D50" s="108"/>
      <c r="E50" s="108"/>
      <c r="F50" s="108"/>
      <c r="G50" s="108"/>
      <c r="H50" s="98"/>
      <c r="I50" s="582" t="s">
        <v>166</v>
      </c>
      <c r="J50" s="584" t="s">
        <v>167</v>
      </c>
      <c r="K50" s="582" t="s">
        <v>168</v>
      </c>
      <c r="L50" s="96"/>
      <c r="M50" s="588" t="s">
        <v>169</v>
      </c>
      <c r="N50" s="96"/>
    </row>
    <row r="51" spans="1:14" s="20" customFormat="1" ht="39.950000000000003" customHeight="1">
      <c r="A51" s="260"/>
      <c r="B51" s="107"/>
      <c r="C51" s="107"/>
      <c r="D51" s="107"/>
      <c r="E51" s="107"/>
      <c r="F51" s="107"/>
      <c r="G51" s="107"/>
      <c r="H51" s="98"/>
      <c r="I51" s="583"/>
      <c r="J51" s="585"/>
      <c r="K51" s="583"/>
      <c r="L51" s="96"/>
      <c r="M51" s="589"/>
      <c r="N51" s="96"/>
    </row>
    <row r="52" spans="1:14" s="20" customFormat="1" ht="5.0999999999999996" customHeight="1">
      <c r="A52" s="260"/>
      <c r="B52" s="96"/>
      <c r="C52" s="109"/>
      <c r="D52" s="109"/>
      <c r="E52" s="109"/>
      <c r="F52" s="109"/>
      <c r="G52" s="109"/>
      <c r="H52" s="98"/>
      <c r="I52" s="110"/>
      <c r="J52" s="98"/>
      <c r="K52" s="96"/>
      <c r="L52" s="96"/>
      <c r="M52" s="96"/>
      <c r="N52" s="96"/>
    </row>
    <row r="53" spans="1:14" s="20" customFormat="1" ht="15" customHeight="1">
      <c r="A53" s="263">
        <v>10</v>
      </c>
      <c r="B53" s="114" t="s">
        <v>199</v>
      </c>
      <c r="C53" s="97"/>
      <c r="D53" s="479"/>
      <c r="E53" s="479"/>
      <c r="F53" s="479"/>
      <c r="G53" s="110"/>
      <c r="H53" s="110"/>
      <c r="I53" s="135">
        <f>SUM(I54:I57)</f>
        <v>0</v>
      </c>
      <c r="J53" s="135">
        <f>SUM(J54:J57)</f>
        <v>0</v>
      </c>
      <c r="K53" s="135">
        <f t="shared" ref="K53:K57" si="1">I53+J53</f>
        <v>0</v>
      </c>
      <c r="L53" s="96"/>
      <c r="M53" s="168">
        <f>'1 Counterparty'!M222</f>
        <v>0</v>
      </c>
      <c r="N53" s="96"/>
    </row>
    <row r="54" spans="1:14" ht="16.5">
      <c r="A54" s="263"/>
      <c r="B54" s="97">
        <v>10.1</v>
      </c>
      <c r="C54" s="121" t="s">
        <v>200</v>
      </c>
      <c r="D54" s="479"/>
      <c r="E54" s="479"/>
      <c r="F54" s="479"/>
      <c r="G54" s="110"/>
      <c r="H54" s="110"/>
      <c r="I54" s="168">
        <f>'1 Counterparty'!I224</f>
        <v>0</v>
      </c>
      <c r="J54" s="168">
        <f>'1 Counterparty'!J224</f>
        <v>0</v>
      </c>
      <c r="K54" s="134">
        <f t="shared" si="1"/>
        <v>0</v>
      </c>
      <c r="L54" s="96"/>
      <c r="M54" s="96"/>
      <c r="N54" s="96"/>
    </row>
    <row r="55" spans="1:14" ht="16.5">
      <c r="A55" s="263"/>
      <c r="B55" s="97">
        <v>10.199999999999999</v>
      </c>
      <c r="C55" s="97" t="s">
        <v>201</v>
      </c>
      <c r="D55" s="479"/>
      <c r="E55" s="479"/>
      <c r="F55" s="479"/>
      <c r="G55" s="110"/>
      <c r="H55" s="110"/>
      <c r="I55" s="168">
        <f>'1 Counterparty'!I251</f>
        <v>0</v>
      </c>
      <c r="J55" s="168">
        <f>'1 Counterparty'!J251</f>
        <v>0</v>
      </c>
      <c r="K55" s="134">
        <f t="shared" si="1"/>
        <v>0</v>
      </c>
      <c r="L55" s="96"/>
      <c r="M55" s="96"/>
      <c r="N55" s="96"/>
    </row>
    <row r="56" spans="1:14" s="20" customFormat="1" ht="15" customHeight="1">
      <c r="A56" s="263"/>
      <c r="B56" s="97">
        <v>10.9</v>
      </c>
      <c r="C56" s="121" t="s">
        <v>202</v>
      </c>
      <c r="D56" s="479"/>
      <c r="E56" s="479"/>
      <c r="F56" s="479"/>
      <c r="G56" s="110"/>
      <c r="H56" s="110"/>
      <c r="I56" s="168">
        <f>'1 Counterparty'!I278</f>
        <v>0</v>
      </c>
      <c r="J56" s="168">
        <f>'1 Counterparty'!J278</f>
        <v>0</v>
      </c>
      <c r="K56" s="134">
        <f t="shared" si="1"/>
        <v>0</v>
      </c>
      <c r="L56" s="96"/>
      <c r="M56" s="96"/>
      <c r="N56" s="96"/>
    </row>
    <row r="57" spans="1:14" s="20" customFormat="1" ht="15" customHeight="1">
      <c r="A57" s="263"/>
      <c r="B57" s="97" t="s">
        <v>203</v>
      </c>
      <c r="C57" s="121" t="s">
        <v>204</v>
      </c>
      <c r="D57" s="479"/>
      <c r="E57" s="479"/>
      <c r="F57" s="479"/>
      <c r="G57" s="110"/>
      <c r="H57" s="110"/>
      <c r="I57" s="168">
        <f>'1 Counterparty'!I305</f>
        <v>0</v>
      </c>
      <c r="J57" s="168">
        <f>'1 Counterparty'!J305</f>
        <v>0</v>
      </c>
      <c r="K57" s="134">
        <f t="shared" si="1"/>
        <v>0</v>
      </c>
      <c r="L57" s="96"/>
      <c r="M57" s="96"/>
      <c r="N57" s="96"/>
    </row>
    <row r="58" spans="1:14" s="20" customFormat="1" ht="15" customHeight="1">
      <c r="A58" s="263"/>
      <c r="B58" s="114"/>
      <c r="C58" s="97"/>
      <c r="D58" s="479"/>
      <c r="E58" s="479"/>
      <c r="F58" s="479"/>
      <c r="G58" s="110"/>
      <c r="H58" s="110"/>
      <c r="I58" s="110"/>
      <c r="J58" s="110"/>
      <c r="K58" s="110"/>
      <c r="L58" s="96"/>
      <c r="M58" s="96"/>
      <c r="N58" s="96"/>
    </row>
    <row r="59" spans="1:14" s="20" customFormat="1" ht="15" customHeight="1">
      <c r="A59" s="263">
        <v>11</v>
      </c>
      <c r="B59" s="114" t="s">
        <v>205</v>
      </c>
      <c r="C59" s="97"/>
      <c r="D59" s="479"/>
      <c r="E59" s="98"/>
      <c r="F59" s="98"/>
      <c r="G59" s="98"/>
      <c r="H59" s="98"/>
      <c r="I59" s="135">
        <f>SUM(I60:I63)</f>
        <v>0</v>
      </c>
      <c r="J59" s="135">
        <f>SUM(J60:J63)</f>
        <v>0</v>
      </c>
      <c r="K59" s="135">
        <f t="shared" ref="K59:K63" si="2">I59+J59</f>
        <v>0</v>
      </c>
      <c r="L59" s="96"/>
      <c r="M59" s="168">
        <f>'1 Counterparty'!M307</f>
        <v>0</v>
      </c>
      <c r="N59" s="96"/>
    </row>
    <row r="60" spans="1:14" ht="16.5">
      <c r="A60" s="263"/>
      <c r="B60" s="97">
        <v>11.1</v>
      </c>
      <c r="C60" s="97" t="s">
        <v>206</v>
      </c>
      <c r="D60" s="479"/>
      <c r="E60" s="479"/>
      <c r="F60" s="479"/>
      <c r="G60" s="110"/>
      <c r="H60" s="110"/>
      <c r="I60" s="168">
        <f>'1 Counterparty'!I309</f>
        <v>0</v>
      </c>
      <c r="J60" s="168">
        <f>'1 Counterparty'!J309</f>
        <v>0</v>
      </c>
      <c r="K60" s="134">
        <f t="shared" si="2"/>
        <v>0</v>
      </c>
      <c r="L60" s="96"/>
      <c r="M60" s="96"/>
      <c r="N60" s="96"/>
    </row>
    <row r="61" spans="1:14" ht="16.5">
      <c r="A61" s="263"/>
      <c r="B61" s="97">
        <v>11.2</v>
      </c>
      <c r="C61" s="97" t="s">
        <v>207</v>
      </c>
      <c r="D61" s="479"/>
      <c r="E61" s="479"/>
      <c r="F61" s="479"/>
      <c r="G61" s="110"/>
      <c r="H61" s="110"/>
      <c r="I61" s="168">
        <f>'1 Counterparty'!I315</f>
        <v>0</v>
      </c>
      <c r="J61" s="168">
        <f>'1 Counterparty'!J315</f>
        <v>0</v>
      </c>
      <c r="K61" s="134">
        <f t="shared" si="2"/>
        <v>0</v>
      </c>
      <c r="L61" s="96"/>
      <c r="M61" s="96"/>
      <c r="N61" s="96"/>
    </row>
    <row r="62" spans="1:14" s="20" customFormat="1" ht="15" customHeight="1">
      <c r="A62" s="263"/>
      <c r="B62" s="97">
        <v>11.9</v>
      </c>
      <c r="C62" s="97" t="s">
        <v>208</v>
      </c>
      <c r="D62" s="479"/>
      <c r="E62" s="479"/>
      <c r="F62" s="479"/>
      <c r="G62" s="110"/>
      <c r="H62" s="110"/>
      <c r="I62" s="168">
        <f>'1 Counterparty'!I321</f>
        <v>0</v>
      </c>
      <c r="J62" s="168">
        <f>'1 Counterparty'!J321</f>
        <v>0</v>
      </c>
      <c r="K62" s="134">
        <f t="shared" si="2"/>
        <v>0</v>
      </c>
      <c r="L62" s="96"/>
      <c r="M62" s="96"/>
      <c r="N62" s="96"/>
    </row>
    <row r="63" spans="1:14" s="20" customFormat="1" ht="15" customHeight="1">
      <c r="A63" s="263"/>
      <c r="B63" s="97" t="s">
        <v>209</v>
      </c>
      <c r="C63" s="121" t="s">
        <v>210</v>
      </c>
      <c r="D63" s="479"/>
      <c r="E63" s="479"/>
      <c r="F63" s="479"/>
      <c r="G63" s="110"/>
      <c r="H63" s="110"/>
      <c r="I63" s="168">
        <f>'1 Counterparty'!I327</f>
        <v>0</v>
      </c>
      <c r="J63" s="168">
        <f>'1 Counterparty'!J327</f>
        <v>0</v>
      </c>
      <c r="K63" s="134">
        <f t="shared" si="2"/>
        <v>0</v>
      </c>
      <c r="L63" s="96"/>
      <c r="M63" s="96"/>
      <c r="N63" s="96"/>
    </row>
    <row r="64" spans="1:14" s="20" customFormat="1" ht="15" customHeight="1">
      <c r="A64" s="263"/>
      <c r="B64" s="114"/>
      <c r="C64" s="97"/>
      <c r="D64" s="479"/>
      <c r="E64" s="98"/>
      <c r="F64" s="98"/>
      <c r="G64" s="98"/>
      <c r="H64" s="98"/>
      <c r="I64" s="117"/>
      <c r="J64" s="118"/>
      <c r="K64" s="118"/>
      <c r="L64" s="96"/>
      <c r="M64" s="96"/>
      <c r="N64" s="96"/>
    </row>
    <row r="65" spans="1:17" s="20" customFormat="1" ht="15" customHeight="1">
      <c r="A65" s="263">
        <v>12</v>
      </c>
      <c r="B65" s="114" t="s">
        <v>211</v>
      </c>
      <c r="C65" s="97"/>
      <c r="D65" s="479"/>
      <c r="E65" s="479"/>
      <c r="F65" s="479"/>
      <c r="G65" s="110"/>
      <c r="H65" s="110"/>
      <c r="I65" s="135">
        <f>SUM(I66:I69)</f>
        <v>0</v>
      </c>
      <c r="J65" s="135">
        <f>SUM(J66:J69)</f>
        <v>0</v>
      </c>
      <c r="K65" s="135">
        <f t="shared" ref="K65:K69" si="3">I65+J65</f>
        <v>0</v>
      </c>
      <c r="L65" s="96"/>
      <c r="M65" s="168">
        <f>'1 Counterparty'!M329</f>
        <v>0</v>
      </c>
      <c r="N65" s="96"/>
    </row>
    <row r="66" spans="1:17" ht="16.5">
      <c r="A66" s="263"/>
      <c r="B66" s="97">
        <v>12.1</v>
      </c>
      <c r="C66" s="97" t="s">
        <v>212</v>
      </c>
      <c r="D66" s="479"/>
      <c r="E66" s="479"/>
      <c r="F66" s="479"/>
      <c r="G66" s="110"/>
      <c r="H66" s="110"/>
      <c r="I66" s="168">
        <f>'1 Counterparty'!I331</f>
        <v>0</v>
      </c>
      <c r="J66" s="168">
        <f>'1 Counterparty'!J331</f>
        <v>0</v>
      </c>
      <c r="K66" s="134">
        <f t="shared" si="3"/>
        <v>0</v>
      </c>
      <c r="L66" s="96"/>
      <c r="M66" s="96"/>
      <c r="N66" s="96"/>
    </row>
    <row r="67" spans="1:17" ht="16.5">
      <c r="A67" s="263"/>
      <c r="B67" s="97">
        <v>12.2</v>
      </c>
      <c r="C67" s="97" t="s">
        <v>213</v>
      </c>
      <c r="D67" s="479"/>
      <c r="E67" s="479"/>
      <c r="F67" s="479"/>
      <c r="G67" s="110"/>
      <c r="H67" s="110"/>
      <c r="I67" s="168">
        <f>'1 Counterparty'!I353</f>
        <v>0</v>
      </c>
      <c r="J67" s="168">
        <f>'1 Counterparty'!J353</f>
        <v>0</v>
      </c>
      <c r="K67" s="134">
        <f t="shared" si="3"/>
        <v>0</v>
      </c>
      <c r="L67" s="96"/>
      <c r="M67" s="96"/>
      <c r="N67" s="96"/>
    </row>
    <row r="68" spans="1:17" s="20" customFormat="1" ht="15" customHeight="1">
      <c r="A68" s="263"/>
      <c r="B68" s="97">
        <v>12.9</v>
      </c>
      <c r="C68" s="97" t="s">
        <v>214</v>
      </c>
      <c r="D68" s="479"/>
      <c r="E68" s="479"/>
      <c r="F68" s="479"/>
      <c r="G68" s="110"/>
      <c r="H68" s="110"/>
      <c r="I68" s="168">
        <f>'1 Counterparty'!I375</f>
        <v>0</v>
      </c>
      <c r="J68" s="168">
        <f>'1 Counterparty'!J375</f>
        <v>0</v>
      </c>
      <c r="K68" s="134">
        <f t="shared" si="3"/>
        <v>0</v>
      </c>
      <c r="L68" s="96"/>
      <c r="M68" s="96"/>
      <c r="N68" s="96"/>
    </row>
    <row r="69" spans="1:17" s="20" customFormat="1" ht="15" customHeight="1">
      <c r="A69" s="263"/>
      <c r="B69" s="97" t="s">
        <v>215</v>
      </c>
      <c r="C69" s="121" t="s">
        <v>216</v>
      </c>
      <c r="D69" s="479"/>
      <c r="E69" s="479"/>
      <c r="F69" s="479"/>
      <c r="G69" s="110"/>
      <c r="H69" s="110"/>
      <c r="I69" s="168">
        <f>'1 Counterparty'!I398</f>
        <v>0</v>
      </c>
      <c r="J69" s="168">
        <f>'1 Counterparty'!J398</f>
        <v>0</v>
      </c>
      <c r="K69" s="134">
        <f t="shared" si="3"/>
        <v>0</v>
      </c>
      <c r="L69" s="96"/>
      <c r="M69" s="96"/>
      <c r="N69" s="96"/>
    </row>
    <row r="70" spans="1:17" s="20" customFormat="1" ht="15" customHeight="1">
      <c r="A70" s="263"/>
      <c r="B70" s="114"/>
      <c r="C70" s="97"/>
      <c r="D70" s="479"/>
      <c r="E70" s="479"/>
      <c r="F70" s="479"/>
      <c r="G70" s="110"/>
      <c r="H70" s="110"/>
      <c r="I70" s="110"/>
      <c r="J70" s="110"/>
      <c r="K70" s="110"/>
      <c r="L70" s="96"/>
      <c r="M70" s="96"/>
      <c r="N70" s="96"/>
    </row>
    <row r="71" spans="1:17" s="20" customFormat="1" ht="15" customHeight="1">
      <c r="A71" s="263">
        <v>13</v>
      </c>
      <c r="B71" s="114" t="s">
        <v>217</v>
      </c>
      <c r="C71" s="97"/>
      <c r="D71" s="479"/>
      <c r="E71" s="98"/>
      <c r="F71" s="98"/>
      <c r="G71" s="98"/>
      <c r="H71" s="98"/>
      <c r="I71" s="168">
        <f>'1 Counterparty'!I400</f>
        <v>0</v>
      </c>
      <c r="J71" s="168">
        <f>'1 Counterparty'!J400</f>
        <v>0</v>
      </c>
      <c r="K71" s="135">
        <f t="shared" ref="K71" si="4">I71+J71</f>
        <v>0</v>
      </c>
      <c r="L71" s="96"/>
      <c r="M71" s="168">
        <f>'1 Counterparty'!M400</f>
        <v>0</v>
      </c>
      <c r="N71" s="96"/>
    </row>
    <row r="72" spans="1:17" s="20" customFormat="1" ht="15" customHeight="1">
      <c r="A72" s="263"/>
      <c r="B72" s="114"/>
      <c r="C72" s="97"/>
      <c r="D72" s="479"/>
      <c r="E72" s="98"/>
      <c r="F72" s="98"/>
      <c r="G72" s="98"/>
      <c r="H72" s="98"/>
      <c r="I72" s="110"/>
      <c r="J72" s="110"/>
      <c r="K72" s="110"/>
      <c r="L72" s="96"/>
      <c r="M72" s="96"/>
      <c r="N72" s="96"/>
    </row>
    <row r="73" spans="1:17" s="20" customFormat="1" ht="15" customHeight="1">
      <c r="A73" s="263">
        <v>14</v>
      </c>
      <c r="B73" s="114" t="s">
        <v>218</v>
      </c>
      <c r="C73" s="97"/>
      <c r="D73" s="479"/>
      <c r="E73" s="479"/>
      <c r="F73" s="479"/>
      <c r="G73" s="110"/>
      <c r="H73" s="110"/>
      <c r="I73" s="135">
        <f>SUM(I74:I78)</f>
        <v>0</v>
      </c>
      <c r="J73" s="135">
        <f>SUM(J74:J78)</f>
        <v>0</v>
      </c>
      <c r="K73" s="135">
        <f t="shared" ref="K73:K78" si="5">I73+J73</f>
        <v>0</v>
      </c>
      <c r="L73" s="96"/>
      <c r="M73" s="168">
        <f>'1 Counterparty'!M422</f>
        <v>0</v>
      </c>
      <c r="N73" s="96"/>
    </row>
    <row r="74" spans="1:17" ht="16.5">
      <c r="A74" s="263"/>
      <c r="B74" s="97">
        <v>14.1</v>
      </c>
      <c r="C74" s="97" t="s">
        <v>219</v>
      </c>
      <c r="D74" s="479"/>
      <c r="E74" s="479"/>
      <c r="F74" s="479"/>
      <c r="G74" s="110"/>
      <c r="H74" s="110"/>
      <c r="I74" s="168">
        <f>'1 Counterparty'!I424</f>
        <v>0</v>
      </c>
      <c r="J74" s="168">
        <f>'1 Counterparty'!J424</f>
        <v>0</v>
      </c>
      <c r="K74" s="134">
        <f t="shared" si="5"/>
        <v>0</v>
      </c>
      <c r="L74" s="96"/>
      <c r="M74" s="96"/>
      <c r="N74" s="96"/>
    </row>
    <row r="75" spans="1:17" s="20" customFormat="1" ht="15" customHeight="1">
      <c r="A75" s="263"/>
      <c r="B75" s="97">
        <v>14.2</v>
      </c>
      <c r="C75" s="97" t="s">
        <v>220</v>
      </c>
      <c r="D75" s="479"/>
      <c r="E75" s="479"/>
      <c r="F75" s="479"/>
      <c r="G75" s="110"/>
      <c r="H75" s="110"/>
      <c r="I75" s="168">
        <f>'1 Counterparty'!I426</f>
        <v>0</v>
      </c>
      <c r="J75" s="168">
        <f>'1 Counterparty'!J426</f>
        <v>0</v>
      </c>
      <c r="K75" s="134">
        <f t="shared" si="5"/>
        <v>0</v>
      </c>
      <c r="L75" s="96"/>
      <c r="M75" s="96"/>
      <c r="N75" s="96"/>
    </row>
    <row r="76" spans="1:17" ht="16.5">
      <c r="A76" s="263"/>
      <c r="B76" s="97">
        <v>14.3</v>
      </c>
      <c r="C76" s="97" t="s">
        <v>221</v>
      </c>
      <c r="D76" s="479"/>
      <c r="E76" s="479"/>
      <c r="F76" s="479"/>
      <c r="G76" s="110"/>
      <c r="H76" s="110"/>
      <c r="I76" s="168">
        <f>'1 Counterparty'!I430</f>
        <v>0</v>
      </c>
      <c r="J76" s="168">
        <f>'1 Counterparty'!J430</f>
        <v>0</v>
      </c>
      <c r="K76" s="134">
        <f t="shared" si="5"/>
        <v>0</v>
      </c>
      <c r="L76" s="96"/>
      <c r="M76" s="96"/>
      <c r="N76" s="96"/>
      <c r="Q76" s="22"/>
    </row>
    <row r="77" spans="1:17" s="20" customFormat="1" ht="15" customHeight="1">
      <c r="A77" s="263"/>
      <c r="B77" s="97">
        <v>14.4</v>
      </c>
      <c r="C77" s="97" t="s">
        <v>222</v>
      </c>
      <c r="D77" s="479"/>
      <c r="E77" s="479"/>
      <c r="F77" s="479"/>
      <c r="G77" s="110"/>
      <c r="H77" s="110"/>
      <c r="I77" s="168">
        <f>'1 Counterparty'!I432</f>
        <v>0</v>
      </c>
      <c r="J77" s="168">
        <f>'1 Counterparty'!J432</f>
        <v>0</v>
      </c>
      <c r="K77" s="134">
        <f t="shared" si="5"/>
        <v>0</v>
      </c>
      <c r="L77" s="96"/>
      <c r="M77" s="96"/>
      <c r="N77" s="96"/>
    </row>
    <row r="78" spans="1:17" ht="16.5">
      <c r="A78" s="263"/>
      <c r="B78" s="97">
        <v>14.9</v>
      </c>
      <c r="C78" s="97" t="s">
        <v>223</v>
      </c>
      <c r="D78" s="479"/>
      <c r="E78" s="479"/>
      <c r="F78" s="479"/>
      <c r="G78" s="110"/>
      <c r="H78" s="110"/>
      <c r="I78" s="168">
        <f>'1 Counterparty'!I434</f>
        <v>0</v>
      </c>
      <c r="J78" s="168">
        <f>'1 Counterparty'!J434</f>
        <v>0</v>
      </c>
      <c r="K78" s="134">
        <f t="shared" si="5"/>
        <v>0</v>
      </c>
      <c r="L78" s="96"/>
      <c r="M78" s="96"/>
      <c r="N78" s="96"/>
    </row>
    <row r="79" spans="1:17" s="20" customFormat="1" ht="15" customHeight="1">
      <c r="A79" s="263"/>
      <c r="B79" s="114"/>
      <c r="C79" s="97"/>
      <c r="D79" s="479"/>
      <c r="E79" s="479"/>
      <c r="F79" s="479"/>
      <c r="G79" s="110"/>
      <c r="H79" s="110"/>
      <c r="I79" s="110"/>
      <c r="J79" s="110"/>
      <c r="K79" s="110"/>
      <c r="L79" s="96"/>
      <c r="M79" s="96"/>
      <c r="N79" s="96"/>
    </row>
    <row r="80" spans="1:17" s="20" customFormat="1" ht="15" customHeight="1">
      <c r="A80" s="263">
        <v>15</v>
      </c>
      <c r="B80" s="114" t="s">
        <v>224</v>
      </c>
      <c r="C80" s="97"/>
      <c r="D80" s="479"/>
      <c r="E80" s="479"/>
      <c r="F80" s="479"/>
      <c r="G80" s="110"/>
      <c r="H80" s="110"/>
      <c r="I80" s="135">
        <f>SUM(I81:I85)</f>
        <v>0</v>
      </c>
      <c r="J80" s="135">
        <f>SUM(J81:J85)</f>
        <v>0</v>
      </c>
      <c r="K80" s="135">
        <f t="shared" ref="K80:K85" si="6">I80+J80</f>
        <v>0</v>
      </c>
      <c r="L80" s="96"/>
      <c r="M80" s="168">
        <f>'1 Counterparty'!M436</f>
        <v>0</v>
      </c>
      <c r="N80" s="96"/>
    </row>
    <row r="81" spans="1:20" ht="16.5">
      <c r="A81" s="263"/>
      <c r="B81" s="97">
        <v>15.1</v>
      </c>
      <c r="C81" s="479" t="s">
        <v>225</v>
      </c>
      <c r="D81" s="479"/>
      <c r="E81" s="479"/>
      <c r="F81" s="479"/>
      <c r="G81" s="110"/>
      <c r="H81" s="110"/>
      <c r="I81" s="168">
        <f>'1 Counterparty'!I438</f>
        <v>0</v>
      </c>
      <c r="J81" s="168">
        <f>'1 Counterparty'!J438</f>
        <v>0</v>
      </c>
      <c r="K81" s="134">
        <f t="shared" si="6"/>
        <v>0</v>
      </c>
      <c r="L81" s="96"/>
      <c r="M81" s="168">
        <f>'1 Counterparty'!M438</f>
        <v>0</v>
      </c>
      <c r="N81" s="96"/>
      <c r="O81" s="20"/>
      <c r="T81" s="20"/>
    </row>
    <row r="82" spans="1:20" ht="15.75" customHeight="1">
      <c r="A82" s="263"/>
      <c r="B82" s="97">
        <v>15.2</v>
      </c>
      <c r="C82" s="479" t="s">
        <v>226</v>
      </c>
      <c r="D82" s="479"/>
      <c r="E82" s="479"/>
      <c r="F82" s="479"/>
      <c r="G82" s="110"/>
      <c r="H82" s="110"/>
      <c r="I82" s="168">
        <f>'1 Counterparty'!I442</f>
        <v>0</v>
      </c>
      <c r="J82" s="168">
        <f>'1 Counterparty'!J442</f>
        <v>0</v>
      </c>
      <c r="K82" s="134">
        <f t="shared" si="6"/>
        <v>0</v>
      </c>
      <c r="L82" s="96"/>
      <c r="M82" s="168">
        <f>'1 Counterparty'!M442</f>
        <v>0</v>
      </c>
      <c r="N82" s="96"/>
      <c r="O82" s="20"/>
      <c r="T82" s="20"/>
    </row>
    <row r="83" spans="1:20" s="20" customFormat="1" ht="15" customHeight="1">
      <c r="A83" s="263"/>
      <c r="B83" s="97">
        <v>15.3</v>
      </c>
      <c r="C83" s="479" t="s">
        <v>227</v>
      </c>
      <c r="D83" s="479"/>
      <c r="E83" s="479"/>
      <c r="F83" s="479"/>
      <c r="G83" s="110"/>
      <c r="H83" s="110"/>
      <c r="I83" s="168">
        <f>'1 Counterparty'!I446</f>
        <v>0</v>
      </c>
      <c r="J83" s="168">
        <f>'1 Counterparty'!J446</f>
        <v>0</v>
      </c>
      <c r="K83" s="134">
        <f t="shared" si="6"/>
        <v>0</v>
      </c>
      <c r="L83" s="96"/>
      <c r="M83" s="168">
        <f>'1 Counterparty'!M446</f>
        <v>0</v>
      </c>
      <c r="N83" s="96"/>
    </row>
    <row r="84" spans="1:20" ht="16.5">
      <c r="A84" s="263"/>
      <c r="B84" s="97">
        <v>15.4</v>
      </c>
      <c r="C84" s="479" t="s">
        <v>228</v>
      </c>
      <c r="D84" s="479"/>
      <c r="E84" s="479"/>
      <c r="F84" s="479"/>
      <c r="G84" s="110"/>
      <c r="H84" s="110"/>
      <c r="I84" s="168">
        <f>'1 Counterparty'!I448</f>
        <v>0</v>
      </c>
      <c r="J84" s="168">
        <f>'1 Counterparty'!J448</f>
        <v>0</v>
      </c>
      <c r="K84" s="134">
        <f t="shared" si="6"/>
        <v>0</v>
      </c>
      <c r="L84" s="96"/>
      <c r="M84" s="168">
        <f>'1 Counterparty'!M448</f>
        <v>0</v>
      </c>
      <c r="N84" s="96"/>
      <c r="O84" s="20"/>
      <c r="T84" s="20"/>
    </row>
    <row r="85" spans="1:20" s="20" customFormat="1" ht="15" customHeight="1">
      <c r="A85" s="263"/>
      <c r="B85" s="97">
        <v>15.9</v>
      </c>
      <c r="C85" s="479" t="s">
        <v>229</v>
      </c>
      <c r="D85" s="479"/>
      <c r="E85" s="479"/>
      <c r="F85" s="479"/>
      <c r="G85" s="110"/>
      <c r="H85" s="110"/>
      <c r="I85" s="168">
        <f>'1 Counterparty'!I450</f>
        <v>0</v>
      </c>
      <c r="J85" s="168">
        <f>'1 Counterparty'!J450</f>
        <v>0</v>
      </c>
      <c r="K85" s="134">
        <f t="shared" si="6"/>
        <v>0</v>
      </c>
      <c r="L85" s="96"/>
      <c r="M85" s="168">
        <f>'1 Counterparty'!M450</f>
        <v>0</v>
      </c>
      <c r="N85" s="96"/>
    </row>
    <row r="86" spans="1:20" ht="15" customHeight="1">
      <c r="A86" s="263"/>
      <c r="B86" s="114"/>
      <c r="C86" s="97"/>
      <c r="D86" s="479"/>
      <c r="E86" s="479"/>
      <c r="F86" s="479"/>
      <c r="G86" s="110"/>
      <c r="H86" s="110"/>
      <c r="I86" s="110"/>
      <c r="J86" s="110"/>
      <c r="K86" s="110"/>
      <c r="L86" s="96"/>
      <c r="M86" s="96"/>
      <c r="N86" s="96"/>
      <c r="O86" s="20"/>
      <c r="T86" s="20"/>
    </row>
    <row r="87" spans="1:20" s="20" customFormat="1" ht="15" customHeight="1">
      <c r="A87" s="263">
        <v>16</v>
      </c>
      <c r="B87" s="114" t="s">
        <v>230</v>
      </c>
      <c r="C87" s="479"/>
      <c r="D87" s="479"/>
      <c r="E87" s="479"/>
      <c r="F87" s="479"/>
      <c r="G87" s="479"/>
      <c r="H87" s="110"/>
      <c r="I87" s="135">
        <f>SUM(I53,I59,I65,I71,I73,I80)</f>
        <v>0</v>
      </c>
      <c r="J87" s="135">
        <f>SUM(J53,J59,J65,J71,J73,J80)</f>
        <v>0</v>
      </c>
      <c r="K87" s="135">
        <f>SUM(K53,K59,K65,K71,K73,K80)</f>
        <v>0</v>
      </c>
      <c r="L87" s="96"/>
      <c r="M87" s="135">
        <f>SUM(M53,M59,M65,M71,M73,M80)</f>
        <v>0</v>
      </c>
      <c r="N87" s="96"/>
    </row>
    <row r="88" spans="1:20" s="20" customFormat="1" ht="15" customHeight="1">
      <c r="A88" s="263"/>
      <c r="B88" s="114"/>
      <c r="C88" s="97"/>
      <c r="D88" s="479"/>
      <c r="E88" s="479"/>
      <c r="F88" s="479"/>
      <c r="G88" s="110"/>
      <c r="H88" s="110"/>
      <c r="I88" s="110"/>
      <c r="J88" s="110"/>
      <c r="K88" s="110"/>
      <c r="L88" s="96"/>
      <c r="M88" s="96"/>
      <c r="N88" s="96"/>
      <c r="P88"/>
      <c r="Q88"/>
    </row>
    <row r="89" spans="1:20" ht="14.25">
      <c r="O89" s="20"/>
    </row>
    <row r="90" spans="1:20" ht="14.25">
      <c r="O90" s="20"/>
    </row>
    <row r="91" spans="1:20" ht="14.25">
      <c r="O91" s="20"/>
    </row>
    <row r="92" spans="1:20" ht="14.25">
      <c r="O92" s="20"/>
    </row>
  </sheetData>
  <mergeCells count="17">
    <mergeCell ref="I50:I51"/>
    <mergeCell ref="J50:J51"/>
    <mergeCell ref="K50:K51"/>
    <mergeCell ref="M50:M51"/>
    <mergeCell ref="I8:M8"/>
    <mergeCell ref="B48:M48"/>
    <mergeCell ref="B10:M10"/>
    <mergeCell ref="J2:N2"/>
    <mergeCell ref="Q16:Q17"/>
    <mergeCell ref="B6:K6"/>
    <mergeCell ref="F8:G8"/>
    <mergeCell ref="I12:I13"/>
    <mergeCell ref="J12:J13"/>
    <mergeCell ref="K12:K13"/>
    <mergeCell ref="M12:M13"/>
    <mergeCell ref="B2:I2"/>
    <mergeCell ref="B4:M4"/>
  </mergeCells>
  <conditionalFormatting sqref="J2">
    <cfRule type="containsText" dxfId="25" priority="1" operator="containsText" text="Check validation error below">
      <formula>NOT(ISERROR(SEARCH("Check validation error below",J2)))</formula>
    </cfRule>
  </conditionalFormatting>
  <dataValidations disablePrompts="1" count="1">
    <dataValidation type="whole" operator="greaterThanOrEqual" allowBlank="1" showInputMessage="1" showErrorMessage="1" errorTitle="Data Entry Error" error="Only whole values of 0 or greater are allowed.  Please re-enter your data." sqref="C70" xr:uid="{00000000-0002-0000-0500-000000000000}">
      <formula1>0</formula1>
    </dataValidation>
  </dataValidations>
  <printOptions horizontalCentered="1"/>
  <pageMargins left="0.70866141732283472" right="0.70866141732283472" top="0.74803149606299213" bottom="0.74803149606299213" header="0.31496062992125984" footer="0.31496062992125984"/>
  <pageSetup paperSize="9" scale="52" fitToWidth="0" orientation="portrait" r:id="rId1"/>
  <headerFooter>
    <oddHeader>&amp;C&amp;"Calibri"&amp;10&amp;K000000 IN CONFIDENCE&amp;1#_x000D_</oddHeader>
    <oddFooter>&amp;LBank-Balance-Sheet-template V1.6 - rebranded 2023
Ref #20685771 1.0&amp;C_x000D_&amp;1#&amp;"Calibri"&amp;10&amp;K000000 IN CONFIDENCE</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0033" r:id="rId4" name="Button 1">
              <controlPr defaultSize="0" print="0" autoFill="0" autoPict="0" altText="Clear data">
                <anchor moveWithCells="1" sizeWithCells="1">
                  <from>
                    <xdr:col>0</xdr:col>
                    <xdr:colOff>104775</xdr:colOff>
                    <xdr:row>0</xdr:row>
                    <xdr:rowOff>0</xdr:rowOff>
                  </from>
                  <to>
                    <xdr:col>0</xdr:col>
                    <xdr:colOff>104775</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A499"/>
    <pageSetUpPr fitToPage="1"/>
  </sheetPr>
  <dimension ref="A1:U457"/>
  <sheetViews>
    <sheetView view="pageBreakPreview" topLeftCell="B87" zoomScale="70" zoomScaleNormal="90" zoomScaleSheetLayoutView="70" workbookViewId="0">
      <selection activeCell="D88" sqref="D88"/>
    </sheetView>
  </sheetViews>
  <sheetFormatPr defaultRowHeight="20.25"/>
  <cols>
    <col min="1" max="1" width="18.140625" style="27" hidden="1" customWidth="1"/>
    <col min="2" max="2" width="5.28515625" style="292" customWidth="1"/>
    <col min="3" max="3" width="7.28515625" style="2" customWidth="1"/>
    <col min="4" max="4" width="7.7109375" style="3" customWidth="1"/>
    <col min="5" max="5" width="7.7109375" style="1" customWidth="1"/>
    <col min="6" max="6" width="8.7109375" style="1" customWidth="1"/>
    <col min="7" max="7" width="22.85546875" customWidth="1"/>
    <col min="8" max="8" width="30.140625" customWidth="1"/>
    <col min="9" max="11" width="16.28515625" customWidth="1"/>
    <col min="12" max="12" width="4.7109375" customWidth="1"/>
    <col min="13" max="13" width="16.28515625" customWidth="1"/>
    <col min="14" max="14" width="4.7109375" customWidth="1"/>
    <col min="15" max="15" width="3.42578125" customWidth="1"/>
    <col min="16" max="16" width="19.7109375" customWidth="1"/>
    <col min="17" max="17" width="21.7109375" style="38" customWidth="1"/>
  </cols>
  <sheetData>
    <row r="1" spans="1:21" ht="8.4499999999999993" customHeight="1">
      <c r="B1" s="288"/>
      <c r="C1" s="93"/>
      <c r="D1" s="93"/>
      <c r="E1" s="93"/>
      <c r="F1" s="93"/>
      <c r="G1" s="94"/>
      <c r="H1" s="94"/>
      <c r="I1" s="95"/>
      <c r="J1" s="95"/>
      <c r="K1" s="95"/>
      <c r="L1" s="95"/>
      <c r="M1" s="95"/>
      <c r="N1" s="95"/>
    </row>
    <row r="2" spans="1:21" ht="32.450000000000003" customHeight="1">
      <c r="B2" s="288"/>
      <c r="C2" s="594" t="s">
        <v>231</v>
      </c>
      <c r="D2" s="594"/>
      <c r="E2" s="594"/>
      <c r="F2" s="594"/>
      <c r="G2" s="594"/>
      <c r="H2" s="594"/>
      <c r="I2" s="593" t="str">
        <f>IF($Q$454&gt;0,"Check validation errors below"," ")</f>
        <v xml:space="preserve"> </v>
      </c>
      <c r="J2" s="593"/>
      <c r="K2" s="593"/>
      <c r="L2" s="593"/>
      <c r="M2" s="593"/>
      <c r="N2" s="95"/>
    </row>
    <row r="3" spans="1:21" ht="6" customHeight="1">
      <c r="B3" s="289"/>
      <c r="C3" s="100"/>
      <c r="D3" s="97"/>
      <c r="E3" s="97"/>
      <c r="F3" s="97"/>
      <c r="G3" s="98"/>
      <c r="H3" s="98"/>
      <c r="I3" s="101"/>
      <c r="J3" s="101"/>
      <c r="K3" s="101"/>
      <c r="L3" s="101"/>
      <c r="M3" s="101"/>
      <c r="N3" s="101"/>
      <c r="O3" s="126"/>
      <c r="P3" s="126"/>
      <c r="Q3" s="136"/>
      <c r="R3" s="126"/>
      <c r="S3" s="126"/>
      <c r="T3" s="126"/>
      <c r="U3" s="126"/>
    </row>
    <row r="4" spans="1:21" ht="74.099999999999994" customHeight="1">
      <c r="B4" s="289"/>
      <c r="C4" s="597" t="s">
        <v>232</v>
      </c>
      <c r="D4" s="597"/>
      <c r="E4" s="597"/>
      <c r="F4" s="597"/>
      <c r="G4" s="597"/>
      <c r="H4" s="597"/>
      <c r="I4" s="597"/>
      <c r="J4" s="597"/>
      <c r="K4" s="597"/>
      <c r="L4" s="597"/>
      <c r="M4" s="597"/>
      <c r="N4" s="101"/>
      <c r="O4" s="126"/>
      <c r="P4" s="126"/>
      <c r="Q4" s="136"/>
      <c r="R4" s="126"/>
      <c r="S4" s="126"/>
      <c r="T4" s="126"/>
      <c r="U4" s="126"/>
    </row>
    <row r="5" spans="1:21" ht="5.45" customHeight="1">
      <c r="B5" s="289"/>
      <c r="C5" s="100"/>
      <c r="D5" s="97"/>
      <c r="E5" s="97"/>
      <c r="F5" s="97"/>
      <c r="G5" s="98"/>
      <c r="H5" s="98"/>
      <c r="I5" s="101"/>
      <c r="J5" s="101"/>
      <c r="K5" s="101"/>
      <c r="L5" s="101"/>
      <c r="M5" s="101"/>
      <c r="N5" s="101"/>
      <c r="O5" s="126"/>
      <c r="P5" s="126"/>
      <c r="Q5" s="136"/>
      <c r="R5" s="126"/>
      <c r="S5" s="126"/>
      <c r="T5" s="126"/>
      <c r="U5" s="126"/>
    </row>
    <row r="6" spans="1:21" ht="99.6" customHeight="1">
      <c r="B6" s="289"/>
      <c r="C6" s="598" t="s">
        <v>233</v>
      </c>
      <c r="D6" s="599"/>
      <c r="E6" s="599"/>
      <c r="F6" s="599"/>
      <c r="G6" s="599"/>
      <c r="H6" s="599"/>
      <c r="I6" s="599"/>
      <c r="J6" s="599"/>
      <c r="K6" s="599"/>
      <c r="L6" s="599"/>
      <c r="M6" s="599"/>
      <c r="N6" s="264"/>
      <c r="O6" s="126"/>
      <c r="P6" s="126"/>
      <c r="Q6" s="136"/>
      <c r="R6" s="126"/>
      <c r="S6" s="126"/>
      <c r="T6" s="126"/>
      <c r="U6" s="126"/>
    </row>
    <row r="7" spans="1:21" ht="36.75" customHeight="1">
      <c r="B7" s="289"/>
      <c r="C7" s="599" t="s">
        <v>162</v>
      </c>
      <c r="D7" s="599"/>
      <c r="E7" s="599"/>
      <c r="F7" s="599"/>
      <c r="G7" s="599"/>
      <c r="H7" s="599"/>
      <c r="I7" s="599"/>
      <c r="J7" s="599"/>
      <c r="K7" s="599"/>
      <c r="L7" s="599"/>
      <c r="M7" s="102"/>
      <c r="N7" s="102"/>
      <c r="O7" s="126"/>
      <c r="P7" s="126"/>
      <c r="Q7" s="136" t="str">
        <f>IF(OR(SUM(Q16:Q452)&gt;0,SUM('3 Asset quality'!AA17:AA131)&gt;0,SUM('4 Liabilities by repricing Qtr'!Z15:Z106)&gt;0),"Check validation errors"," ")</f>
        <v xml:space="preserve"> </v>
      </c>
      <c r="R7" s="126"/>
      <c r="S7" s="126"/>
      <c r="T7" s="126"/>
      <c r="U7" s="126"/>
    </row>
    <row r="8" spans="1:21" ht="23.25" customHeight="1">
      <c r="B8" s="289"/>
      <c r="C8" s="162" t="s">
        <v>163</v>
      </c>
      <c r="D8" s="100"/>
      <c r="E8" s="100"/>
      <c r="F8" s="100"/>
      <c r="G8" s="170" t="str">
        <f>Cover!$K$18</f>
        <v>Select from list</v>
      </c>
      <c r="H8" s="101"/>
      <c r="I8" s="580">
        <f>Cover!$E$10</f>
        <v>0</v>
      </c>
      <c r="J8" s="590"/>
      <c r="K8" s="590"/>
      <c r="L8" s="590"/>
      <c r="M8" s="591"/>
      <c r="N8" s="102"/>
      <c r="O8" s="126"/>
      <c r="P8" s="126"/>
      <c r="Q8" s="136"/>
      <c r="R8" s="126"/>
      <c r="S8" s="126"/>
      <c r="T8" s="126"/>
      <c r="U8" s="126"/>
    </row>
    <row r="9" spans="1:21" ht="5.45" customHeight="1">
      <c r="B9" s="289"/>
      <c r="C9" s="97"/>
      <c r="D9" s="97"/>
      <c r="E9" s="97"/>
      <c r="F9" s="137"/>
      <c r="G9" s="104"/>
      <c r="H9" s="106"/>
      <c r="I9" s="101"/>
      <c r="J9" s="101"/>
      <c r="K9" s="101"/>
      <c r="L9" s="101"/>
      <c r="M9" s="101"/>
      <c r="N9" s="101"/>
      <c r="O9" s="126"/>
      <c r="P9" s="126"/>
      <c r="Q9" s="136"/>
      <c r="R9" s="126"/>
      <c r="S9" s="126"/>
      <c r="T9" s="126"/>
      <c r="U9" s="126"/>
    </row>
    <row r="10" spans="1:21" ht="24.6" customHeight="1">
      <c r="B10" s="289"/>
      <c r="C10" s="592" t="s">
        <v>164</v>
      </c>
      <c r="D10" s="592"/>
      <c r="E10" s="592"/>
      <c r="F10" s="592"/>
      <c r="G10" s="592"/>
      <c r="H10" s="592"/>
      <c r="I10" s="592"/>
      <c r="J10" s="592"/>
      <c r="K10" s="592"/>
      <c r="L10" s="592"/>
      <c r="M10" s="592"/>
      <c r="N10" s="101"/>
      <c r="O10" s="126"/>
      <c r="P10" s="126"/>
      <c r="Q10" s="136"/>
      <c r="R10" s="126"/>
      <c r="S10" s="126"/>
      <c r="T10" s="126"/>
      <c r="U10" s="126"/>
    </row>
    <row r="11" spans="1:21" ht="5.45" customHeight="1">
      <c r="B11" s="289"/>
      <c r="C11" s="96"/>
      <c r="D11" s="97"/>
      <c r="E11" s="97"/>
      <c r="F11" s="97"/>
      <c r="G11" s="96"/>
      <c r="H11" s="96"/>
      <c r="I11" s="96"/>
      <c r="J11" s="96"/>
      <c r="K11" s="96"/>
      <c r="L11" s="96"/>
      <c r="M11" s="96"/>
      <c r="N11" s="96"/>
      <c r="O11" s="126"/>
      <c r="P11" s="126"/>
      <c r="Q11" s="136"/>
      <c r="R11" s="126"/>
      <c r="S11" s="126"/>
      <c r="T11" s="126"/>
      <c r="U11" s="126"/>
    </row>
    <row r="12" spans="1:21" ht="15" customHeight="1">
      <c r="B12" s="290"/>
      <c r="C12" s="107"/>
      <c r="D12" s="138"/>
      <c r="E12" s="138"/>
      <c r="F12" s="138"/>
      <c r="G12" s="107"/>
      <c r="H12" s="107"/>
      <c r="I12" s="588" t="s">
        <v>166</v>
      </c>
      <c r="J12" s="595" t="s">
        <v>167</v>
      </c>
      <c r="K12" s="588" t="s">
        <v>168</v>
      </c>
      <c r="L12" s="107"/>
      <c r="M12" s="588" t="s">
        <v>169</v>
      </c>
      <c r="N12" s="107"/>
      <c r="O12" s="126"/>
      <c r="P12" s="126"/>
      <c r="Q12" s="136"/>
      <c r="R12" s="126"/>
      <c r="S12" s="126"/>
      <c r="T12" s="126"/>
      <c r="U12" s="126"/>
    </row>
    <row r="13" spans="1:21" ht="39.950000000000003" customHeight="1">
      <c r="A13" s="29" t="s">
        <v>234</v>
      </c>
      <c r="B13" s="290"/>
      <c r="C13" s="107"/>
      <c r="D13" s="138"/>
      <c r="E13" s="138"/>
      <c r="F13" s="138"/>
      <c r="G13" s="107"/>
      <c r="H13" s="107"/>
      <c r="I13" s="589"/>
      <c r="J13" s="596"/>
      <c r="K13" s="589"/>
      <c r="L13" s="107"/>
      <c r="M13" s="589"/>
      <c r="N13" s="107"/>
      <c r="O13" s="126"/>
      <c r="P13" s="149"/>
      <c r="Q13" s="136"/>
      <c r="R13" s="126"/>
      <c r="S13" s="126"/>
      <c r="T13" s="126"/>
      <c r="U13" s="126"/>
    </row>
    <row r="14" spans="1:21" ht="17.25" customHeight="1">
      <c r="B14" s="290"/>
      <c r="C14" s="107"/>
      <c r="D14" s="138"/>
      <c r="E14" s="138"/>
      <c r="F14" s="138"/>
      <c r="G14" s="107"/>
      <c r="H14" s="107"/>
      <c r="I14" s="268" t="s">
        <v>235</v>
      </c>
      <c r="J14" s="268" t="s">
        <v>236</v>
      </c>
      <c r="K14" s="268" t="s">
        <v>237</v>
      </c>
      <c r="L14" s="107"/>
      <c r="M14" s="107"/>
      <c r="N14" s="107"/>
      <c r="O14" s="126"/>
      <c r="P14" s="150" t="s">
        <v>175</v>
      </c>
      <c r="Q14" s="139">
        <f>K217-K452</f>
        <v>0</v>
      </c>
      <c r="R14" s="140" t="s">
        <v>238</v>
      </c>
      <c r="S14" s="126"/>
      <c r="T14" s="126"/>
      <c r="U14" s="126"/>
    </row>
    <row r="15" spans="1:21" ht="17.25" customHeight="1">
      <c r="A15" s="28"/>
      <c r="B15" s="290"/>
      <c r="C15" s="107"/>
      <c r="D15" s="138"/>
      <c r="E15" s="138"/>
      <c r="F15" s="138"/>
      <c r="G15" s="107"/>
      <c r="H15" s="107"/>
      <c r="I15" s="107"/>
      <c r="J15" s="107"/>
      <c r="K15" s="107"/>
      <c r="L15" s="107"/>
      <c r="M15" s="107"/>
      <c r="N15" s="107"/>
      <c r="O15" s="126"/>
      <c r="P15" s="126"/>
      <c r="Q15" s="136"/>
      <c r="R15" s="126"/>
      <c r="S15" s="126"/>
      <c r="T15" s="126"/>
      <c r="U15" s="126"/>
    </row>
    <row r="16" spans="1:21" ht="17.25" customHeight="1">
      <c r="A16" s="28" t="s">
        <v>239</v>
      </c>
      <c r="B16" s="290">
        <v>1</v>
      </c>
      <c r="C16" s="171" t="s">
        <v>170</v>
      </c>
      <c r="D16" s="138"/>
      <c r="E16" s="138"/>
      <c r="F16" s="138"/>
      <c r="G16" s="107"/>
      <c r="H16" s="107"/>
      <c r="I16" s="133"/>
      <c r="J16" s="133"/>
      <c r="K16" s="135">
        <f>I16+J16</f>
        <v>0</v>
      </c>
      <c r="L16" s="107"/>
      <c r="M16" s="107"/>
      <c r="N16" s="107"/>
      <c r="O16" s="151"/>
      <c r="P16" s="150" t="s">
        <v>175</v>
      </c>
      <c r="Q16" s="139">
        <f>K16-Summary!K15</f>
        <v>0</v>
      </c>
      <c r="R16" s="126"/>
      <c r="S16" s="126"/>
      <c r="T16" s="126"/>
      <c r="U16" s="126"/>
    </row>
    <row r="17" spans="1:21" ht="17.25" customHeight="1">
      <c r="A17" s="28"/>
      <c r="B17" s="290"/>
      <c r="C17" s="107"/>
      <c r="D17" s="138"/>
      <c r="E17" s="138"/>
      <c r="F17" s="138"/>
      <c r="G17" s="107"/>
      <c r="H17" s="107"/>
      <c r="I17" s="107"/>
      <c r="J17" s="107"/>
      <c r="K17" s="107"/>
      <c r="L17" s="107"/>
      <c r="M17" s="107"/>
      <c r="N17" s="107"/>
      <c r="O17" s="151"/>
      <c r="P17" s="151"/>
      <c r="Q17" s="136"/>
      <c r="R17" s="126"/>
      <c r="S17" s="126"/>
      <c r="T17" s="126"/>
      <c r="U17" s="126"/>
    </row>
    <row r="18" spans="1:21" ht="17.25" customHeight="1">
      <c r="A18" s="28"/>
      <c r="B18" s="290">
        <v>2</v>
      </c>
      <c r="C18" s="171" t="s">
        <v>173</v>
      </c>
      <c r="D18" s="138"/>
      <c r="E18" s="138"/>
      <c r="F18" s="138"/>
      <c r="G18" s="107"/>
      <c r="H18" s="107"/>
      <c r="I18" s="135">
        <f>I20+I31</f>
        <v>0</v>
      </c>
      <c r="J18" s="135">
        <f>J20+J31</f>
        <v>0</v>
      </c>
      <c r="K18" s="135">
        <f>I18+J18</f>
        <v>0</v>
      </c>
      <c r="L18" s="107"/>
      <c r="M18" s="135">
        <f>M20+M31</f>
        <v>0</v>
      </c>
      <c r="N18" s="107"/>
      <c r="O18" s="151"/>
      <c r="P18" s="150" t="s">
        <v>175</v>
      </c>
      <c r="Q18" s="139">
        <f>K18-Summary!K17</f>
        <v>0</v>
      </c>
      <c r="R18" s="126"/>
      <c r="S18" s="126"/>
      <c r="T18" s="126"/>
      <c r="U18" s="126"/>
    </row>
    <row r="19" spans="1:21" ht="17.25" customHeight="1">
      <c r="A19" s="28"/>
      <c r="B19" s="290"/>
      <c r="C19" s="107"/>
      <c r="D19" s="138"/>
      <c r="E19" s="138"/>
      <c r="F19" s="138"/>
      <c r="G19" s="107"/>
      <c r="H19" s="107"/>
      <c r="I19" s="107"/>
      <c r="J19" s="107"/>
      <c r="K19" s="107"/>
      <c r="L19" s="107"/>
      <c r="M19" s="107"/>
      <c r="N19" s="107"/>
      <c r="O19" s="151"/>
      <c r="P19" s="151"/>
      <c r="Q19" s="136"/>
      <c r="R19" s="126"/>
      <c r="S19" s="126"/>
      <c r="T19" s="126"/>
      <c r="U19" s="126"/>
    </row>
    <row r="20" spans="1:21" ht="17.25" customHeight="1">
      <c r="A20" s="28"/>
      <c r="B20" s="290"/>
      <c r="C20" s="326">
        <v>2.1</v>
      </c>
      <c r="D20" s="162" t="s">
        <v>240</v>
      </c>
      <c r="E20" s="138"/>
      <c r="F20" s="138"/>
      <c r="G20" s="107"/>
      <c r="H20" s="107"/>
      <c r="I20" s="135">
        <f>I21+I27</f>
        <v>0</v>
      </c>
      <c r="J20" s="135">
        <f>J21+J27</f>
        <v>0</v>
      </c>
      <c r="K20" s="135">
        <f t="shared" ref="K20:K29" si="0">I20+J20</f>
        <v>0</v>
      </c>
      <c r="L20" s="107"/>
      <c r="M20" s="135">
        <f>M21+M27</f>
        <v>0</v>
      </c>
      <c r="N20" s="107"/>
      <c r="O20" s="151"/>
      <c r="P20" s="150" t="s">
        <v>175</v>
      </c>
      <c r="Q20" s="139">
        <f>K20-Summary!K18</f>
        <v>0</v>
      </c>
      <c r="R20" s="126"/>
      <c r="S20" s="126"/>
      <c r="T20" s="126"/>
      <c r="U20" s="126"/>
    </row>
    <row r="21" spans="1:21" ht="17.25" customHeight="1">
      <c r="A21" s="28" t="s">
        <v>241</v>
      </c>
      <c r="B21" s="290"/>
      <c r="C21" s="327"/>
      <c r="D21" s="97"/>
      <c r="E21" s="141" t="s">
        <v>242</v>
      </c>
      <c r="F21" s="138"/>
      <c r="G21" s="107"/>
      <c r="H21" s="107"/>
      <c r="I21" s="135">
        <f>I22+I26</f>
        <v>0</v>
      </c>
      <c r="J21" s="135">
        <f>J22+J26</f>
        <v>0</v>
      </c>
      <c r="K21" s="135">
        <f t="shared" si="0"/>
        <v>0</v>
      </c>
      <c r="L21" s="107"/>
      <c r="M21" s="133"/>
      <c r="N21" s="107"/>
      <c r="O21" s="151"/>
      <c r="P21" s="151"/>
      <c r="Q21" s="136"/>
      <c r="R21" s="126"/>
      <c r="S21" s="126"/>
      <c r="T21" s="126"/>
      <c r="U21" s="126"/>
    </row>
    <row r="22" spans="1:21" ht="17.25" customHeight="1">
      <c r="A22" s="28"/>
      <c r="B22" s="290"/>
      <c r="C22" s="328"/>
      <c r="D22" s="97">
        <v>2.11</v>
      </c>
      <c r="E22" s="121" t="s">
        <v>243</v>
      </c>
      <c r="F22" s="138"/>
      <c r="G22" s="107"/>
      <c r="H22" s="107"/>
      <c r="I22" s="135">
        <f>SUM(I23:I25)</f>
        <v>0</v>
      </c>
      <c r="J22" s="135">
        <f>SUM(J23:J25)</f>
        <v>0</v>
      </c>
      <c r="K22" s="135">
        <f t="shared" si="0"/>
        <v>0</v>
      </c>
      <c r="L22" s="107"/>
      <c r="M22" s="107"/>
      <c r="N22" s="107"/>
      <c r="O22" s="151"/>
      <c r="P22" s="151"/>
      <c r="Q22" s="136"/>
      <c r="R22" s="126"/>
      <c r="S22" s="126"/>
      <c r="T22" s="126"/>
      <c r="U22" s="126"/>
    </row>
    <row r="23" spans="1:21" ht="17.25" customHeight="1">
      <c r="A23" s="28" t="s">
        <v>244</v>
      </c>
      <c r="B23" s="290"/>
      <c r="C23" s="328"/>
      <c r="D23" s="121"/>
      <c r="E23" s="97">
        <v>2.1110000000000002</v>
      </c>
      <c r="F23" s="121" t="s">
        <v>245</v>
      </c>
      <c r="G23" s="107"/>
      <c r="H23" s="107"/>
      <c r="I23" s="160"/>
      <c r="J23" s="133"/>
      <c r="K23" s="135">
        <f t="shared" si="0"/>
        <v>0</v>
      </c>
      <c r="L23" s="107"/>
      <c r="M23" s="107"/>
      <c r="N23" s="107"/>
      <c r="O23" s="151"/>
      <c r="P23" s="151"/>
      <c r="Q23" s="136"/>
      <c r="R23" s="126"/>
      <c r="S23" s="126"/>
      <c r="T23" s="126"/>
      <c r="U23" s="126"/>
    </row>
    <row r="24" spans="1:21" ht="17.25" customHeight="1">
      <c r="A24" s="28" t="s">
        <v>246</v>
      </c>
      <c r="B24" s="290"/>
      <c r="C24" s="328"/>
      <c r="D24" s="121"/>
      <c r="E24" s="97">
        <v>2.1120000000000001</v>
      </c>
      <c r="F24" s="121" t="s">
        <v>247</v>
      </c>
      <c r="G24" s="107"/>
      <c r="H24" s="107"/>
      <c r="I24" s="133"/>
      <c r="J24" s="133"/>
      <c r="K24" s="135">
        <f t="shared" si="0"/>
        <v>0</v>
      </c>
      <c r="L24" s="107"/>
      <c r="M24" s="107"/>
      <c r="N24" s="107"/>
      <c r="O24" s="126"/>
      <c r="P24" s="126"/>
      <c r="Q24" s="136"/>
      <c r="R24" s="126"/>
      <c r="S24" s="126"/>
      <c r="T24" s="126"/>
      <c r="U24" s="126"/>
    </row>
    <row r="25" spans="1:21" ht="17.25" customHeight="1">
      <c r="A25" s="28"/>
      <c r="B25" s="290"/>
      <c r="C25" s="328"/>
      <c r="D25" s="121"/>
      <c r="E25" s="97">
        <v>2.1190000000000002</v>
      </c>
      <c r="F25" s="121" t="s">
        <v>248</v>
      </c>
      <c r="G25" s="107"/>
      <c r="H25" s="107"/>
      <c r="I25" s="133"/>
      <c r="J25" s="133"/>
      <c r="K25" s="135">
        <f t="shared" si="0"/>
        <v>0</v>
      </c>
      <c r="L25" s="107"/>
      <c r="M25" s="107"/>
      <c r="N25" s="107"/>
      <c r="O25" s="126"/>
      <c r="P25" s="126"/>
      <c r="Q25" s="136"/>
      <c r="R25" s="126"/>
      <c r="S25" s="126"/>
      <c r="T25" s="126"/>
      <c r="U25" s="126"/>
    </row>
    <row r="26" spans="1:21" ht="17.25" customHeight="1">
      <c r="A26" s="28"/>
      <c r="B26" s="290"/>
      <c r="C26" s="328"/>
      <c r="D26" s="97">
        <v>2.12</v>
      </c>
      <c r="E26" s="121" t="s">
        <v>249</v>
      </c>
      <c r="F26" s="138"/>
      <c r="G26" s="107"/>
      <c r="H26" s="107"/>
      <c r="I26" s="133"/>
      <c r="J26" s="133"/>
      <c r="K26" s="135">
        <f t="shared" si="0"/>
        <v>0</v>
      </c>
      <c r="L26" s="107"/>
      <c r="M26" s="107"/>
      <c r="N26" s="107"/>
      <c r="O26" s="126"/>
      <c r="P26" s="126"/>
      <c r="Q26" s="136"/>
      <c r="R26" s="126"/>
      <c r="S26" s="126"/>
      <c r="T26" s="126"/>
      <c r="U26" s="126"/>
    </row>
    <row r="27" spans="1:21" ht="17.25" customHeight="1">
      <c r="A27" s="28" t="s">
        <v>250</v>
      </c>
      <c r="B27" s="290"/>
      <c r="C27" s="328"/>
      <c r="D27" s="121"/>
      <c r="E27" s="141" t="s">
        <v>251</v>
      </c>
      <c r="F27" s="138"/>
      <c r="G27" s="107"/>
      <c r="H27" s="107"/>
      <c r="I27" s="135">
        <f>SUM(I28:I29)</f>
        <v>0</v>
      </c>
      <c r="J27" s="135">
        <f>SUM(J28:J29)</f>
        <v>0</v>
      </c>
      <c r="K27" s="135">
        <f t="shared" si="0"/>
        <v>0</v>
      </c>
      <c r="L27" s="107"/>
      <c r="M27" s="133"/>
      <c r="N27" s="107"/>
      <c r="O27" s="126"/>
      <c r="P27" s="126"/>
      <c r="Q27" s="136"/>
      <c r="R27" s="126"/>
      <c r="S27" s="126"/>
      <c r="T27" s="126"/>
      <c r="U27" s="126"/>
    </row>
    <row r="28" spans="1:21" ht="17.25" customHeight="1">
      <c r="A28" s="28"/>
      <c r="B28" s="290"/>
      <c r="C28" s="328"/>
      <c r="D28" s="97">
        <v>2.1909999999999998</v>
      </c>
      <c r="E28" s="121" t="s">
        <v>252</v>
      </c>
      <c r="F28" s="138"/>
      <c r="G28" s="107"/>
      <c r="H28" s="107"/>
      <c r="I28" s="133"/>
      <c r="J28" s="133"/>
      <c r="K28" s="135">
        <f t="shared" si="0"/>
        <v>0</v>
      </c>
      <c r="L28" s="107"/>
      <c r="M28" s="107"/>
      <c r="N28" s="107"/>
      <c r="O28" s="126"/>
      <c r="P28" s="126"/>
      <c r="Q28" s="136"/>
      <c r="R28" s="126"/>
      <c r="S28" s="126"/>
      <c r="T28" s="126"/>
      <c r="U28" s="126"/>
    </row>
    <row r="29" spans="1:21" ht="17.25" customHeight="1">
      <c r="A29" s="28"/>
      <c r="B29" s="290"/>
      <c r="C29" s="328"/>
      <c r="D29" s="97">
        <v>2.1989999999999998</v>
      </c>
      <c r="E29" s="121" t="s">
        <v>253</v>
      </c>
      <c r="F29" s="138"/>
      <c r="G29" s="107"/>
      <c r="H29" s="107"/>
      <c r="I29" s="133"/>
      <c r="J29" s="133"/>
      <c r="K29" s="135">
        <f t="shared" si="0"/>
        <v>0</v>
      </c>
      <c r="L29" s="107"/>
      <c r="M29" s="107"/>
      <c r="N29" s="107"/>
      <c r="O29" s="126"/>
      <c r="P29" s="126"/>
      <c r="Q29" s="136"/>
      <c r="R29" s="126"/>
      <c r="S29" s="126"/>
      <c r="T29" s="126"/>
      <c r="U29" s="126"/>
    </row>
    <row r="30" spans="1:21" ht="17.25" customHeight="1">
      <c r="A30" s="28"/>
      <c r="B30" s="290"/>
      <c r="C30" s="328"/>
      <c r="D30" s="97"/>
      <c r="E30" s="138"/>
      <c r="F30" s="138"/>
      <c r="G30" s="107"/>
      <c r="H30" s="107"/>
      <c r="I30" s="107"/>
      <c r="J30" s="107"/>
      <c r="K30" s="107"/>
      <c r="L30" s="107"/>
      <c r="M30" s="107"/>
      <c r="N30" s="107"/>
      <c r="O30" s="126"/>
      <c r="P30" s="126"/>
      <c r="Q30" s="136"/>
      <c r="R30" s="126"/>
      <c r="S30" s="126"/>
      <c r="T30" s="126"/>
      <c r="U30" s="126"/>
    </row>
    <row r="31" spans="1:21" ht="17.25" customHeight="1">
      <c r="A31" s="28"/>
      <c r="B31" s="290"/>
      <c r="C31" s="326">
        <v>2.9</v>
      </c>
      <c r="D31" s="162" t="s">
        <v>254</v>
      </c>
      <c r="E31" s="138"/>
      <c r="F31" s="138"/>
      <c r="G31" s="107"/>
      <c r="H31" s="107"/>
      <c r="I31" s="135">
        <f>I32+I38</f>
        <v>0</v>
      </c>
      <c r="J31" s="135">
        <f>J32+J38</f>
        <v>0</v>
      </c>
      <c r="K31" s="135">
        <f t="shared" ref="K31:K40" si="1">I31+J31</f>
        <v>0</v>
      </c>
      <c r="L31" s="107"/>
      <c r="M31" s="135">
        <f>M32+M38</f>
        <v>0</v>
      </c>
      <c r="N31" s="107"/>
      <c r="O31" s="126"/>
      <c r="P31" s="150" t="s">
        <v>175</v>
      </c>
      <c r="Q31" s="139">
        <f>K31-Summary!K19</f>
        <v>0</v>
      </c>
      <c r="R31" s="126"/>
      <c r="S31" s="126"/>
      <c r="T31" s="126"/>
      <c r="U31" s="126"/>
    </row>
    <row r="32" spans="1:21" ht="17.25" customHeight="1">
      <c r="A32" s="28" t="s">
        <v>241</v>
      </c>
      <c r="B32" s="290"/>
      <c r="C32" s="328"/>
      <c r="D32" s="97"/>
      <c r="E32" s="141" t="s">
        <v>242</v>
      </c>
      <c r="F32" s="138"/>
      <c r="G32" s="107"/>
      <c r="H32" s="107"/>
      <c r="I32" s="135">
        <f>I33+I37</f>
        <v>0</v>
      </c>
      <c r="J32" s="135">
        <f>J33+J37</f>
        <v>0</v>
      </c>
      <c r="K32" s="135">
        <f t="shared" si="1"/>
        <v>0</v>
      </c>
      <c r="L32" s="107"/>
      <c r="M32" s="133"/>
      <c r="N32" s="107"/>
      <c r="O32" s="126"/>
      <c r="P32" s="126"/>
      <c r="Q32" s="136"/>
      <c r="R32" s="126"/>
      <c r="S32" s="126"/>
      <c r="T32" s="126"/>
      <c r="U32" s="126"/>
    </row>
    <row r="33" spans="1:21" ht="17.25" customHeight="1">
      <c r="A33" s="28"/>
      <c r="B33" s="290"/>
      <c r="C33" s="107"/>
      <c r="D33" s="97">
        <v>2.91</v>
      </c>
      <c r="E33" s="121" t="s">
        <v>243</v>
      </c>
      <c r="F33" s="138"/>
      <c r="G33" s="107"/>
      <c r="H33" s="107"/>
      <c r="I33" s="135">
        <f>SUM(I34:I36)</f>
        <v>0</v>
      </c>
      <c r="J33" s="135">
        <f>SUM(J34:J36)</f>
        <v>0</v>
      </c>
      <c r="K33" s="135">
        <f t="shared" si="1"/>
        <v>0</v>
      </c>
      <c r="L33" s="107"/>
      <c r="M33" s="107"/>
      <c r="N33" s="107"/>
      <c r="O33" s="126"/>
      <c r="P33" s="126"/>
      <c r="Q33" s="136"/>
      <c r="R33" s="126"/>
      <c r="S33" s="126"/>
      <c r="T33" s="126"/>
      <c r="U33" s="126"/>
    </row>
    <row r="34" spans="1:21" ht="17.25" customHeight="1">
      <c r="A34" s="28" t="s">
        <v>244</v>
      </c>
      <c r="B34" s="290"/>
      <c r="C34" s="107"/>
      <c r="D34" s="121"/>
      <c r="E34" s="97">
        <v>2.911</v>
      </c>
      <c r="F34" s="121" t="s">
        <v>255</v>
      </c>
      <c r="G34" s="107"/>
      <c r="H34" s="107"/>
      <c r="I34" s="133"/>
      <c r="J34" s="133"/>
      <c r="K34" s="135">
        <f t="shared" si="1"/>
        <v>0</v>
      </c>
      <c r="L34" s="107"/>
      <c r="M34" s="107"/>
      <c r="N34" s="107"/>
      <c r="O34" s="126"/>
      <c r="P34" s="126"/>
      <c r="Q34" s="136"/>
      <c r="R34" s="126"/>
      <c r="S34" s="126"/>
      <c r="T34" s="126"/>
      <c r="U34" s="126"/>
    </row>
    <row r="35" spans="1:21" ht="17.25" customHeight="1">
      <c r="A35" s="28" t="s">
        <v>246</v>
      </c>
      <c r="B35" s="290"/>
      <c r="C35" s="107"/>
      <c r="D35" s="121"/>
      <c r="E35" s="97">
        <v>2.9119999999999999</v>
      </c>
      <c r="F35" s="121" t="s">
        <v>247</v>
      </c>
      <c r="G35" s="107"/>
      <c r="H35" s="107"/>
      <c r="I35" s="133"/>
      <c r="J35" s="133"/>
      <c r="K35" s="135">
        <f t="shared" si="1"/>
        <v>0</v>
      </c>
      <c r="L35" s="107"/>
      <c r="M35" s="107"/>
      <c r="N35" s="107"/>
      <c r="O35" s="126"/>
      <c r="P35" s="126"/>
      <c r="Q35" s="136"/>
      <c r="R35" s="126"/>
      <c r="S35" s="126"/>
      <c r="T35" s="126"/>
      <c r="U35" s="126"/>
    </row>
    <row r="36" spans="1:21" ht="17.25" customHeight="1">
      <c r="A36" s="28"/>
      <c r="B36" s="290"/>
      <c r="C36" s="107"/>
      <c r="D36" s="121"/>
      <c r="E36" s="97">
        <v>2.919</v>
      </c>
      <c r="F36" s="121" t="s">
        <v>248</v>
      </c>
      <c r="G36" s="107"/>
      <c r="H36" s="107"/>
      <c r="I36" s="133"/>
      <c r="J36" s="133"/>
      <c r="K36" s="135">
        <f t="shared" si="1"/>
        <v>0</v>
      </c>
      <c r="L36" s="107"/>
      <c r="M36" s="107"/>
      <c r="N36" s="107"/>
      <c r="O36" s="126"/>
      <c r="P36" s="126"/>
      <c r="Q36" s="136"/>
      <c r="R36" s="126"/>
      <c r="S36" s="126"/>
      <c r="T36" s="126"/>
      <c r="U36" s="126"/>
    </row>
    <row r="37" spans="1:21" ht="17.25" customHeight="1">
      <c r="A37" s="28"/>
      <c r="B37" s="290"/>
      <c r="C37" s="107"/>
      <c r="D37" s="97">
        <v>2.92</v>
      </c>
      <c r="E37" s="121" t="s">
        <v>249</v>
      </c>
      <c r="F37" s="138"/>
      <c r="G37" s="107"/>
      <c r="H37" s="107"/>
      <c r="I37" s="133"/>
      <c r="J37" s="133"/>
      <c r="K37" s="135">
        <f t="shared" si="1"/>
        <v>0</v>
      </c>
      <c r="L37" s="107"/>
      <c r="M37" s="107"/>
      <c r="N37" s="107"/>
      <c r="O37" s="126"/>
      <c r="P37" s="126"/>
      <c r="Q37" s="136"/>
      <c r="R37" s="126"/>
      <c r="S37" s="126"/>
      <c r="T37" s="126"/>
      <c r="U37" s="126"/>
    </row>
    <row r="38" spans="1:21" ht="17.25" customHeight="1">
      <c r="A38" s="28" t="s">
        <v>250</v>
      </c>
      <c r="B38" s="290"/>
      <c r="C38" s="107"/>
      <c r="D38" s="121"/>
      <c r="E38" s="141" t="s">
        <v>251</v>
      </c>
      <c r="F38" s="138"/>
      <c r="G38" s="107"/>
      <c r="H38" s="107"/>
      <c r="I38" s="135">
        <f>SUM(I39:I40)</f>
        <v>0</v>
      </c>
      <c r="J38" s="135">
        <f>SUM(J39:J40)</f>
        <v>0</v>
      </c>
      <c r="K38" s="135">
        <f t="shared" si="1"/>
        <v>0</v>
      </c>
      <c r="L38" s="107"/>
      <c r="M38" s="133"/>
      <c r="N38" s="107"/>
      <c r="O38" s="126"/>
      <c r="P38" s="126"/>
      <c r="Q38" s="136"/>
      <c r="R38" s="126"/>
      <c r="S38" s="126"/>
      <c r="T38" s="126"/>
      <c r="U38" s="126"/>
    </row>
    <row r="39" spans="1:21" ht="17.25" customHeight="1">
      <c r="A39" s="28"/>
      <c r="B39" s="290"/>
      <c r="C39" s="107"/>
      <c r="D39" s="97">
        <v>2.9910000000000001</v>
      </c>
      <c r="E39" s="121" t="s">
        <v>252</v>
      </c>
      <c r="F39" s="121"/>
      <c r="G39" s="107"/>
      <c r="H39" s="107"/>
      <c r="I39" s="133"/>
      <c r="J39" s="133"/>
      <c r="K39" s="135">
        <f t="shared" si="1"/>
        <v>0</v>
      </c>
      <c r="L39" s="107"/>
      <c r="M39" s="107"/>
      <c r="N39" s="107"/>
      <c r="O39" s="126"/>
      <c r="P39" s="126"/>
      <c r="Q39" s="136"/>
      <c r="R39" s="126"/>
      <c r="S39" s="126"/>
      <c r="T39" s="126"/>
      <c r="U39" s="126"/>
    </row>
    <row r="40" spans="1:21" ht="17.25" customHeight="1">
      <c r="A40" s="28"/>
      <c r="B40" s="290"/>
      <c r="C40" s="107"/>
      <c r="D40" s="97">
        <v>2.9990000000000001</v>
      </c>
      <c r="E40" s="121" t="s">
        <v>253</v>
      </c>
      <c r="F40" s="121"/>
      <c r="G40" s="107"/>
      <c r="H40" s="107"/>
      <c r="I40" s="133"/>
      <c r="J40" s="133"/>
      <c r="K40" s="135">
        <f t="shared" si="1"/>
        <v>0</v>
      </c>
      <c r="L40" s="107"/>
      <c r="M40" s="107"/>
      <c r="N40" s="107"/>
      <c r="O40" s="126"/>
      <c r="P40" s="126"/>
      <c r="Q40" s="136"/>
      <c r="R40" s="126"/>
      <c r="S40" s="126"/>
      <c r="T40" s="126"/>
      <c r="U40" s="126"/>
    </row>
    <row r="41" spans="1:21" ht="17.25" customHeight="1">
      <c r="A41" s="28"/>
      <c r="B41" s="290"/>
      <c r="C41" s="107"/>
      <c r="D41" s="97"/>
      <c r="E41" s="138"/>
      <c r="F41" s="138"/>
      <c r="G41" s="107"/>
      <c r="H41" s="107"/>
      <c r="I41" s="107"/>
      <c r="J41" s="107"/>
      <c r="K41" s="107"/>
      <c r="L41" s="107"/>
      <c r="M41" s="107"/>
      <c r="N41" s="107"/>
      <c r="O41" s="126"/>
      <c r="P41" s="126"/>
      <c r="Q41" s="136"/>
      <c r="R41" s="126"/>
      <c r="S41" s="126"/>
      <c r="T41" s="126"/>
      <c r="U41" s="126"/>
    </row>
    <row r="42" spans="1:21" ht="17.25" customHeight="1">
      <c r="A42" s="28" t="s">
        <v>256</v>
      </c>
      <c r="B42" s="290">
        <v>3</v>
      </c>
      <c r="C42" s="171" t="s">
        <v>257</v>
      </c>
      <c r="D42" s="223"/>
      <c r="E42" s="138"/>
      <c r="F42" s="138"/>
      <c r="G42" s="107"/>
      <c r="H42" s="107"/>
      <c r="I42" s="135">
        <f>I44+I66+I88</f>
        <v>0</v>
      </c>
      <c r="J42" s="135">
        <f>J44+J66+J88</f>
        <v>0</v>
      </c>
      <c r="K42" s="135">
        <f>I42+J42</f>
        <v>0</v>
      </c>
      <c r="L42" s="107"/>
      <c r="M42" s="135">
        <f>M44+M66+M88</f>
        <v>0</v>
      </c>
      <c r="N42" s="107"/>
      <c r="O42" s="152"/>
      <c r="P42" s="150" t="s">
        <v>175</v>
      </c>
      <c r="Q42" s="139">
        <f>K42-(Summary!K21+Summary!K25)</f>
        <v>0</v>
      </c>
      <c r="R42" s="126"/>
      <c r="S42" s="126"/>
      <c r="T42" s="126"/>
      <c r="U42" s="126"/>
    </row>
    <row r="43" spans="1:21" ht="17.25" customHeight="1">
      <c r="A43" s="28"/>
      <c r="B43" s="290"/>
      <c r="C43" s="138"/>
      <c r="D43" s="138"/>
      <c r="E43" s="138"/>
      <c r="F43" s="138"/>
      <c r="G43" s="107"/>
      <c r="H43" s="107"/>
      <c r="I43" s="107"/>
      <c r="J43" s="107"/>
      <c r="K43" s="107"/>
      <c r="L43" s="107"/>
      <c r="M43" s="107"/>
      <c r="N43" s="107"/>
      <c r="O43" s="152"/>
      <c r="P43" s="152"/>
      <c r="Q43" s="136"/>
      <c r="R43" s="126"/>
      <c r="S43" s="126"/>
      <c r="T43" s="126"/>
      <c r="U43" s="126"/>
    </row>
    <row r="44" spans="1:21" ht="17.25" customHeight="1">
      <c r="A44" s="28"/>
      <c r="B44" s="290"/>
      <c r="C44" s="326">
        <v>3.1</v>
      </c>
      <c r="D44" s="162" t="s">
        <v>178</v>
      </c>
      <c r="E44" s="138"/>
      <c r="F44" s="138"/>
      <c r="G44" s="107"/>
      <c r="H44" s="107"/>
      <c r="I44" s="135">
        <f>I45+I60</f>
        <v>0</v>
      </c>
      <c r="J44" s="135">
        <f>J45+J60</f>
        <v>0</v>
      </c>
      <c r="K44" s="135">
        <f t="shared" ref="K44:K64" si="2">I44+J44</f>
        <v>0</v>
      </c>
      <c r="L44" s="107"/>
      <c r="M44" s="135">
        <f>M45+M60</f>
        <v>0</v>
      </c>
      <c r="N44" s="107"/>
      <c r="O44" s="153"/>
      <c r="P44" s="150" t="s">
        <v>175</v>
      </c>
      <c r="Q44" s="139">
        <f>K44-Summary!K22</f>
        <v>0</v>
      </c>
      <c r="R44" s="126"/>
      <c r="S44" s="126"/>
      <c r="T44" s="126"/>
      <c r="U44" s="126"/>
    </row>
    <row r="45" spans="1:21" ht="17.25" customHeight="1">
      <c r="A45" s="28" t="s">
        <v>241</v>
      </c>
      <c r="B45" s="290"/>
      <c r="C45" s="328"/>
      <c r="D45" s="138"/>
      <c r="E45" s="141" t="s">
        <v>258</v>
      </c>
      <c r="F45" s="121"/>
      <c r="G45" s="107"/>
      <c r="H45" s="107"/>
      <c r="I45" s="135">
        <f>I46+I50+I55+I56+I57+I58+I59</f>
        <v>0</v>
      </c>
      <c r="J45" s="135">
        <f>J46+J50+J55+J56+J57+J58+J59</f>
        <v>0</v>
      </c>
      <c r="K45" s="135">
        <f t="shared" si="2"/>
        <v>0</v>
      </c>
      <c r="L45" s="107"/>
      <c r="M45" s="133"/>
      <c r="N45" s="107"/>
      <c r="O45" s="153"/>
      <c r="P45" s="154"/>
      <c r="Q45" s="136"/>
      <c r="R45" s="126"/>
      <c r="S45" s="126"/>
      <c r="T45" s="126"/>
      <c r="U45" s="126"/>
    </row>
    <row r="46" spans="1:21" ht="17.25" customHeight="1">
      <c r="A46" s="28"/>
      <c r="B46" s="290"/>
      <c r="C46" s="328"/>
      <c r="D46" s="97">
        <v>3.11</v>
      </c>
      <c r="E46" s="121" t="s">
        <v>243</v>
      </c>
      <c r="F46" s="121"/>
      <c r="G46" s="107"/>
      <c r="H46" s="107"/>
      <c r="I46" s="135">
        <f>SUM(I47:I49)</f>
        <v>0</v>
      </c>
      <c r="J46" s="135">
        <f>SUM(J47:J49)</f>
        <v>0</v>
      </c>
      <c r="K46" s="135">
        <f t="shared" si="2"/>
        <v>0</v>
      </c>
      <c r="L46" s="107"/>
      <c r="M46" s="107"/>
      <c r="N46" s="107"/>
      <c r="O46" s="155"/>
      <c r="P46" s="155"/>
      <c r="Q46" s="136"/>
      <c r="R46" s="126"/>
      <c r="S46" s="126"/>
      <c r="T46" s="126"/>
      <c r="U46" s="126"/>
    </row>
    <row r="47" spans="1:21" ht="17.25" customHeight="1">
      <c r="A47" s="28" t="s">
        <v>244</v>
      </c>
      <c r="B47" s="290"/>
      <c r="C47" s="328"/>
      <c r="D47" s="138"/>
      <c r="E47" s="97">
        <v>3.1110000000000002</v>
      </c>
      <c r="F47" s="121" t="s">
        <v>255</v>
      </c>
      <c r="G47" s="107"/>
      <c r="H47" s="107"/>
      <c r="I47" s="133"/>
      <c r="J47" s="133"/>
      <c r="K47" s="135">
        <f t="shared" si="2"/>
        <v>0</v>
      </c>
      <c r="L47" s="107"/>
      <c r="M47" s="107"/>
      <c r="N47" s="107"/>
      <c r="O47" s="155"/>
      <c r="P47" s="155"/>
      <c r="Q47" s="136"/>
      <c r="R47" s="126"/>
      <c r="S47" s="126"/>
      <c r="T47" s="126"/>
      <c r="U47" s="126"/>
    </row>
    <row r="48" spans="1:21" ht="17.25" customHeight="1">
      <c r="A48" s="28" t="s">
        <v>246</v>
      </c>
      <c r="B48" s="290"/>
      <c r="C48" s="328"/>
      <c r="D48" s="138"/>
      <c r="E48" s="97">
        <v>3.1120000000000001</v>
      </c>
      <c r="F48" s="121" t="s">
        <v>247</v>
      </c>
      <c r="G48" s="107"/>
      <c r="H48" s="107"/>
      <c r="I48" s="133"/>
      <c r="J48" s="133"/>
      <c r="K48" s="135">
        <f t="shared" si="2"/>
        <v>0</v>
      </c>
      <c r="L48" s="107"/>
      <c r="M48" s="107"/>
      <c r="N48" s="107"/>
      <c r="O48" s="155"/>
      <c r="P48" s="155"/>
      <c r="Q48" s="136"/>
      <c r="R48" s="126"/>
      <c r="S48" s="126"/>
      <c r="T48" s="126"/>
      <c r="U48" s="126"/>
    </row>
    <row r="49" spans="1:21" ht="17.25" customHeight="1">
      <c r="A49" s="28"/>
      <c r="B49" s="290"/>
      <c r="C49" s="328"/>
      <c r="D49" s="138"/>
      <c r="E49" s="97">
        <v>3.1190000000000002</v>
      </c>
      <c r="F49" s="121" t="s">
        <v>248</v>
      </c>
      <c r="G49" s="107"/>
      <c r="H49" s="107"/>
      <c r="I49" s="133"/>
      <c r="J49" s="133"/>
      <c r="K49" s="135">
        <f t="shared" si="2"/>
        <v>0</v>
      </c>
      <c r="L49" s="107"/>
      <c r="M49" s="107"/>
      <c r="N49" s="107"/>
      <c r="O49" s="155"/>
      <c r="P49" s="155"/>
      <c r="Q49" s="136"/>
      <c r="R49" s="126"/>
      <c r="S49" s="126"/>
      <c r="T49" s="126"/>
      <c r="U49" s="126"/>
    </row>
    <row r="50" spans="1:21" ht="17.25" customHeight="1">
      <c r="A50" s="28"/>
      <c r="B50" s="290"/>
      <c r="C50" s="328"/>
      <c r="D50" s="97">
        <v>3.12</v>
      </c>
      <c r="E50" s="121" t="s">
        <v>249</v>
      </c>
      <c r="F50" s="121"/>
      <c r="G50" s="107"/>
      <c r="H50" s="107"/>
      <c r="I50" s="135">
        <f>SUM(I51:I54)</f>
        <v>0</v>
      </c>
      <c r="J50" s="135">
        <f>SUM(J51:J54)</f>
        <v>0</v>
      </c>
      <c r="K50" s="135">
        <f t="shared" si="2"/>
        <v>0</v>
      </c>
      <c r="L50" s="107"/>
      <c r="M50" s="107"/>
      <c r="N50" s="107"/>
      <c r="O50" s="155"/>
      <c r="P50" s="155"/>
      <c r="Q50" s="136"/>
      <c r="R50" s="126"/>
      <c r="S50" s="126"/>
      <c r="T50" s="126"/>
      <c r="U50" s="126"/>
    </row>
    <row r="51" spans="1:21" ht="17.25" customHeight="1">
      <c r="B51" s="290"/>
      <c r="C51" s="328"/>
      <c r="D51" s="138"/>
      <c r="E51" s="97">
        <v>3.121</v>
      </c>
      <c r="F51" s="121" t="s">
        <v>259</v>
      </c>
      <c r="G51" s="107"/>
      <c r="H51" s="107"/>
      <c r="I51" s="133"/>
      <c r="J51" s="133"/>
      <c r="K51" s="135">
        <f t="shared" si="2"/>
        <v>0</v>
      </c>
      <c r="L51" s="107"/>
      <c r="M51" s="107"/>
      <c r="N51" s="107"/>
      <c r="O51" s="155"/>
      <c r="P51" s="155"/>
      <c r="Q51" s="136"/>
      <c r="R51" s="126"/>
      <c r="S51" s="126"/>
      <c r="T51" s="126"/>
      <c r="U51" s="126"/>
    </row>
    <row r="52" spans="1:21" ht="17.25" customHeight="1">
      <c r="B52" s="290"/>
      <c r="C52" s="328"/>
      <c r="D52" s="138"/>
      <c r="E52" s="97">
        <v>3.1219999999999999</v>
      </c>
      <c r="F52" s="121" t="s">
        <v>260</v>
      </c>
      <c r="G52" s="107"/>
      <c r="H52" s="107"/>
      <c r="I52" s="133"/>
      <c r="J52" s="133"/>
      <c r="K52" s="135">
        <f t="shared" si="2"/>
        <v>0</v>
      </c>
      <c r="L52" s="107"/>
      <c r="M52" s="107"/>
      <c r="N52" s="107"/>
      <c r="O52" s="155"/>
      <c r="P52" s="155"/>
      <c r="Q52" s="136"/>
      <c r="R52" s="126"/>
      <c r="S52" s="126"/>
      <c r="T52" s="126"/>
      <c r="U52" s="126"/>
    </row>
    <row r="53" spans="1:21" ht="17.25" customHeight="1">
      <c r="A53" s="28"/>
      <c r="B53" s="290"/>
      <c r="C53" s="328"/>
      <c r="D53" s="138"/>
      <c r="E53" s="97">
        <v>3.1230000000000002</v>
      </c>
      <c r="F53" s="121" t="s">
        <v>261</v>
      </c>
      <c r="G53" s="107"/>
      <c r="H53" s="107"/>
      <c r="I53" s="133"/>
      <c r="J53" s="133"/>
      <c r="K53" s="135">
        <f t="shared" si="2"/>
        <v>0</v>
      </c>
      <c r="L53" s="107"/>
      <c r="M53" s="107"/>
      <c r="N53" s="107"/>
      <c r="O53" s="155"/>
      <c r="P53" s="155"/>
      <c r="Q53" s="136"/>
      <c r="R53" s="126"/>
      <c r="S53" s="126"/>
      <c r="T53" s="126"/>
      <c r="U53" s="126"/>
    </row>
    <row r="54" spans="1:21" ht="17.25" customHeight="1">
      <c r="A54" s="28"/>
      <c r="B54" s="290"/>
      <c r="C54" s="328"/>
      <c r="D54" s="138"/>
      <c r="E54" s="97">
        <v>3.129</v>
      </c>
      <c r="F54" s="121" t="s">
        <v>262</v>
      </c>
      <c r="G54" s="107"/>
      <c r="H54" s="107"/>
      <c r="I54" s="133"/>
      <c r="J54" s="133"/>
      <c r="K54" s="135">
        <f t="shared" si="2"/>
        <v>0</v>
      </c>
      <c r="L54" s="107"/>
      <c r="M54" s="107"/>
      <c r="N54" s="107"/>
      <c r="O54" s="155"/>
      <c r="P54" s="155"/>
      <c r="Q54" s="136"/>
      <c r="R54" s="126"/>
      <c r="S54" s="126"/>
      <c r="T54" s="126"/>
      <c r="U54" s="126"/>
    </row>
    <row r="55" spans="1:21" ht="17.25" customHeight="1">
      <c r="A55" s="28" t="s">
        <v>263</v>
      </c>
      <c r="B55" s="290"/>
      <c r="C55" s="328"/>
      <c r="D55" s="97">
        <v>3.13</v>
      </c>
      <c r="E55" s="121" t="s">
        <v>264</v>
      </c>
      <c r="F55" s="121"/>
      <c r="G55" s="107"/>
      <c r="H55" s="107"/>
      <c r="I55" s="133"/>
      <c r="J55" s="133"/>
      <c r="K55" s="135">
        <f t="shared" si="2"/>
        <v>0</v>
      </c>
      <c r="L55" s="107"/>
      <c r="M55" s="107"/>
      <c r="N55" s="107"/>
      <c r="O55" s="155"/>
      <c r="P55" s="155"/>
      <c r="Q55" s="136"/>
      <c r="R55" s="126"/>
      <c r="S55" s="126"/>
      <c r="T55" s="126"/>
      <c r="U55" s="126"/>
    </row>
    <row r="56" spans="1:21" ht="17.25" customHeight="1">
      <c r="A56" s="28"/>
      <c r="B56" s="290"/>
      <c r="C56" s="328"/>
      <c r="D56" s="97">
        <v>3.14</v>
      </c>
      <c r="E56" s="121" t="s">
        <v>265</v>
      </c>
      <c r="F56" s="121"/>
      <c r="G56" s="107"/>
      <c r="H56" s="107"/>
      <c r="I56" s="133"/>
      <c r="J56" s="133"/>
      <c r="K56" s="135">
        <f t="shared" si="2"/>
        <v>0</v>
      </c>
      <c r="L56" s="107"/>
      <c r="M56" s="107"/>
      <c r="N56" s="107"/>
      <c r="O56" s="155"/>
      <c r="P56" s="155"/>
      <c r="Q56" s="136"/>
      <c r="R56" s="126"/>
      <c r="S56" s="126"/>
      <c r="T56" s="126"/>
      <c r="U56" s="126"/>
    </row>
    <row r="57" spans="1:21" ht="17.25" customHeight="1">
      <c r="A57" s="28"/>
      <c r="B57" s="290"/>
      <c r="C57" s="328"/>
      <c r="D57" s="97">
        <v>3.15</v>
      </c>
      <c r="E57" s="121" t="s">
        <v>266</v>
      </c>
      <c r="F57" s="121"/>
      <c r="G57" s="107"/>
      <c r="H57" s="107"/>
      <c r="I57" s="133"/>
      <c r="J57" s="133"/>
      <c r="K57" s="135">
        <f t="shared" si="2"/>
        <v>0</v>
      </c>
      <c r="L57" s="107"/>
      <c r="M57" s="107"/>
      <c r="N57" s="107"/>
      <c r="O57" s="155"/>
      <c r="P57" s="155"/>
      <c r="Q57" s="136"/>
      <c r="R57" s="126"/>
      <c r="S57" s="126"/>
      <c r="T57" s="126"/>
      <c r="U57" s="126"/>
    </row>
    <row r="58" spans="1:21" ht="17.25" customHeight="1">
      <c r="A58" s="28"/>
      <c r="B58" s="290"/>
      <c r="C58" s="328"/>
      <c r="D58" s="97">
        <v>3.16</v>
      </c>
      <c r="E58" s="121" t="s">
        <v>267</v>
      </c>
      <c r="F58" s="121"/>
      <c r="G58" s="107"/>
      <c r="H58" s="107"/>
      <c r="I58" s="133"/>
      <c r="J58" s="133"/>
      <c r="K58" s="135">
        <f t="shared" si="2"/>
        <v>0</v>
      </c>
      <c r="L58" s="107"/>
      <c r="M58" s="107"/>
      <c r="N58" s="107"/>
      <c r="O58" s="155"/>
      <c r="P58" s="155"/>
      <c r="Q58" s="136"/>
      <c r="R58" s="126"/>
      <c r="S58" s="126"/>
      <c r="T58" s="126"/>
      <c r="U58" s="126"/>
    </row>
    <row r="59" spans="1:21" ht="17.25" customHeight="1">
      <c r="A59" s="28"/>
      <c r="B59" s="290"/>
      <c r="C59" s="328"/>
      <c r="D59" s="97">
        <v>3.17</v>
      </c>
      <c r="E59" s="121" t="s">
        <v>268</v>
      </c>
      <c r="F59" s="121"/>
      <c r="G59" s="107"/>
      <c r="H59" s="107"/>
      <c r="I59" s="133"/>
      <c r="J59" s="133"/>
      <c r="K59" s="135">
        <f t="shared" si="2"/>
        <v>0</v>
      </c>
      <c r="L59" s="107"/>
      <c r="M59" s="107"/>
      <c r="N59" s="107"/>
      <c r="O59" s="155"/>
      <c r="P59" s="155"/>
      <c r="Q59" s="136"/>
      <c r="R59" s="126"/>
      <c r="S59" s="126"/>
      <c r="T59" s="126"/>
      <c r="U59" s="126"/>
    </row>
    <row r="60" spans="1:21" ht="17.25" customHeight="1">
      <c r="A60" s="28" t="s">
        <v>250</v>
      </c>
      <c r="B60" s="290"/>
      <c r="C60" s="328"/>
      <c r="D60" s="138"/>
      <c r="E60" s="141" t="s">
        <v>269</v>
      </c>
      <c r="F60" s="121"/>
      <c r="G60" s="107"/>
      <c r="H60" s="107"/>
      <c r="I60" s="135">
        <f>SUM(I61:I64)</f>
        <v>0</v>
      </c>
      <c r="J60" s="135">
        <f>SUM(J61:J64)</f>
        <v>0</v>
      </c>
      <c r="K60" s="135">
        <f t="shared" si="2"/>
        <v>0</v>
      </c>
      <c r="L60" s="107"/>
      <c r="M60" s="133"/>
      <c r="N60" s="107"/>
      <c r="O60" s="155"/>
      <c r="P60" s="155"/>
      <c r="Q60" s="136"/>
      <c r="R60" s="126"/>
      <c r="S60" s="126"/>
      <c r="T60" s="126"/>
      <c r="U60" s="126"/>
    </row>
    <row r="61" spans="1:21" ht="17.25" customHeight="1">
      <c r="A61" s="28"/>
      <c r="B61" s="290"/>
      <c r="C61" s="328"/>
      <c r="D61" s="97">
        <v>3.1909999999999998</v>
      </c>
      <c r="E61" s="121" t="s">
        <v>252</v>
      </c>
      <c r="F61" s="121"/>
      <c r="G61" s="107"/>
      <c r="H61" s="107"/>
      <c r="I61" s="133"/>
      <c r="J61" s="133"/>
      <c r="K61" s="135">
        <f t="shared" si="2"/>
        <v>0</v>
      </c>
      <c r="L61" s="107"/>
      <c r="M61" s="107"/>
      <c r="N61" s="107"/>
      <c r="O61" s="155"/>
      <c r="P61" s="155"/>
      <c r="Q61" s="136"/>
      <c r="R61" s="126"/>
      <c r="S61" s="126"/>
      <c r="T61" s="126"/>
      <c r="U61" s="126"/>
    </row>
    <row r="62" spans="1:21" ht="17.25" customHeight="1">
      <c r="A62" s="28"/>
      <c r="B62" s="290"/>
      <c r="C62" s="328"/>
      <c r="D62" s="97">
        <v>3.1920000000000002</v>
      </c>
      <c r="E62" s="121" t="s">
        <v>270</v>
      </c>
      <c r="F62" s="121"/>
      <c r="G62" s="107"/>
      <c r="H62" s="107"/>
      <c r="I62" s="133"/>
      <c r="J62" s="133"/>
      <c r="K62" s="135">
        <f t="shared" si="2"/>
        <v>0</v>
      </c>
      <c r="L62" s="107"/>
      <c r="M62" s="107"/>
      <c r="N62" s="107"/>
      <c r="O62" s="155"/>
      <c r="P62" s="155"/>
      <c r="Q62" s="136"/>
      <c r="R62" s="126"/>
      <c r="S62" s="126"/>
      <c r="T62" s="126"/>
      <c r="U62" s="126"/>
    </row>
    <row r="63" spans="1:21" ht="17.25" customHeight="1">
      <c r="A63" s="28"/>
      <c r="B63" s="290"/>
      <c r="C63" s="328"/>
      <c r="D63" s="97">
        <v>3.1930000000000001</v>
      </c>
      <c r="E63" s="121" t="s">
        <v>271</v>
      </c>
      <c r="F63" s="138"/>
      <c r="G63" s="107"/>
      <c r="H63" s="107"/>
      <c r="I63" s="133"/>
      <c r="J63" s="133"/>
      <c r="K63" s="135">
        <f t="shared" si="2"/>
        <v>0</v>
      </c>
      <c r="L63" s="107"/>
      <c r="M63" s="107"/>
      <c r="N63" s="107"/>
      <c r="O63" s="155"/>
      <c r="P63" s="155"/>
      <c r="Q63" s="136"/>
      <c r="R63" s="126"/>
      <c r="S63" s="126"/>
      <c r="T63" s="126"/>
      <c r="U63" s="126"/>
    </row>
    <row r="64" spans="1:21" ht="17.25" customHeight="1">
      <c r="A64" s="28"/>
      <c r="B64" s="290"/>
      <c r="C64" s="328"/>
      <c r="D64" s="97">
        <v>3.1989999999999998</v>
      </c>
      <c r="E64" s="121" t="s">
        <v>253</v>
      </c>
      <c r="F64" s="138"/>
      <c r="G64" s="107"/>
      <c r="H64" s="107"/>
      <c r="I64" s="133"/>
      <c r="J64" s="133"/>
      <c r="K64" s="135">
        <f t="shared" si="2"/>
        <v>0</v>
      </c>
      <c r="L64" s="107"/>
      <c r="M64" s="107"/>
      <c r="N64" s="107"/>
      <c r="O64" s="155"/>
      <c r="P64" s="155"/>
      <c r="Q64" s="136"/>
      <c r="R64" s="126"/>
      <c r="S64" s="126"/>
      <c r="T64" s="126"/>
      <c r="U64" s="126"/>
    </row>
    <row r="65" spans="1:21" ht="17.25" customHeight="1">
      <c r="A65" s="28"/>
      <c r="B65" s="290"/>
      <c r="C65" s="328"/>
      <c r="D65" s="138"/>
      <c r="E65" s="141"/>
      <c r="F65" s="138"/>
      <c r="G65" s="107"/>
      <c r="H65" s="107"/>
      <c r="I65" s="107"/>
      <c r="J65" s="107"/>
      <c r="K65" s="107"/>
      <c r="L65" s="107"/>
      <c r="M65" s="107"/>
      <c r="N65" s="107"/>
      <c r="O65" s="155"/>
      <c r="P65" s="155"/>
      <c r="Q65" s="136"/>
      <c r="R65" s="126"/>
      <c r="S65" s="126"/>
      <c r="T65" s="126"/>
      <c r="U65" s="126"/>
    </row>
    <row r="66" spans="1:21" ht="17.25" customHeight="1">
      <c r="A66" s="28"/>
      <c r="B66" s="290"/>
      <c r="C66" s="326">
        <v>3.2</v>
      </c>
      <c r="D66" s="162" t="s">
        <v>179</v>
      </c>
      <c r="E66" s="138"/>
      <c r="F66" s="138"/>
      <c r="G66" s="107"/>
      <c r="H66" s="107"/>
      <c r="I66" s="135">
        <f>I67+I82</f>
        <v>0</v>
      </c>
      <c r="J66" s="135">
        <f>J67+J82</f>
        <v>0</v>
      </c>
      <c r="K66" s="135">
        <f t="shared" ref="K66:K86" si="3">I66+J66</f>
        <v>0</v>
      </c>
      <c r="L66" s="107"/>
      <c r="M66" s="135">
        <f>M67+M82</f>
        <v>0</v>
      </c>
      <c r="N66" s="107"/>
      <c r="O66" s="155"/>
      <c r="P66" s="150" t="s">
        <v>175</v>
      </c>
      <c r="Q66" s="139">
        <f>K66-Summary!K23</f>
        <v>0</v>
      </c>
      <c r="R66" s="126"/>
      <c r="S66" s="126"/>
      <c r="T66" s="126"/>
      <c r="U66" s="126"/>
    </row>
    <row r="67" spans="1:21" ht="17.25" customHeight="1">
      <c r="A67" s="28" t="s">
        <v>241</v>
      </c>
      <c r="B67" s="290"/>
      <c r="C67" s="328"/>
      <c r="D67" s="138"/>
      <c r="E67" s="141" t="s">
        <v>258</v>
      </c>
      <c r="F67" s="121"/>
      <c r="G67" s="119"/>
      <c r="H67" s="119"/>
      <c r="I67" s="135">
        <f>I68+I72+I77+I78+I79+I80+I81</f>
        <v>0</v>
      </c>
      <c r="J67" s="135">
        <f>J68+J72+J77+J78+J79+J80+J81</f>
        <v>0</v>
      </c>
      <c r="K67" s="135">
        <f t="shared" si="3"/>
        <v>0</v>
      </c>
      <c r="L67" s="107"/>
      <c r="M67" s="112"/>
      <c r="N67" s="107"/>
      <c r="O67" s="155"/>
      <c r="P67" s="155"/>
      <c r="Q67" s="136"/>
      <c r="R67" s="126"/>
      <c r="S67" s="126"/>
      <c r="T67" s="126"/>
      <c r="U67" s="126"/>
    </row>
    <row r="68" spans="1:21" ht="17.25" customHeight="1">
      <c r="A68" s="28"/>
      <c r="B68" s="290"/>
      <c r="C68" s="328"/>
      <c r="D68" s="97">
        <v>3.21</v>
      </c>
      <c r="E68" s="121" t="s">
        <v>243</v>
      </c>
      <c r="F68" s="121"/>
      <c r="G68" s="119"/>
      <c r="H68" s="119"/>
      <c r="I68" s="135">
        <f>SUM(I69:I71)</f>
        <v>0</v>
      </c>
      <c r="J68" s="135">
        <f>SUM(J69:J71)</f>
        <v>0</v>
      </c>
      <c r="K68" s="135">
        <f t="shared" si="3"/>
        <v>0</v>
      </c>
      <c r="L68" s="107"/>
      <c r="M68" s="107"/>
      <c r="N68" s="107"/>
      <c r="O68" s="155"/>
      <c r="P68" s="155"/>
      <c r="Q68" s="136"/>
      <c r="R68" s="126"/>
      <c r="S68" s="126"/>
      <c r="T68" s="126"/>
      <c r="U68" s="126"/>
    </row>
    <row r="69" spans="1:21" ht="17.100000000000001" customHeight="1">
      <c r="A69" s="28" t="s">
        <v>244</v>
      </c>
      <c r="B69" s="290"/>
      <c r="C69" s="328"/>
      <c r="D69" s="138"/>
      <c r="E69" s="97">
        <v>3.2109999999999999</v>
      </c>
      <c r="F69" s="121" t="s">
        <v>255</v>
      </c>
      <c r="G69" s="119"/>
      <c r="H69" s="119"/>
      <c r="I69" s="133"/>
      <c r="J69" s="133"/>
      <c r="K69" s="135">
        <f t="shared" si="3"/>
        <v>0</v>
      </c>
      <c r="L69" s="107"/>
      <c r="M69" s="107"/>
      <c r="N69" s="107"/>
      <c r="O69" s="155"/>
      <c r="P69" s="155"/>
      <c r="Q69" s="136"/>
      <c r="R69" s="126"/>
      <c r="S69" s="126"/>
      <c r="T69" s="126"/>
      <c r="U69" s="126"/>
    </row>
    <row r="70" spans="1:21" ht="17.25" customHeight="1">
      <c r="A70" s="28" t="s">
        <v>246</v>
      </c>
      <c r="B70" s="290"/>
      <c r="C70" s="328"/>
      <c r="D70" s="138"/>
      <c r="E70" s="97">
        <v>3.2120000000000002</v>
      </c>
      <c r="F70" s="121" t="s">
        <v>247</v>
      </c>
      <c r="G70" s="119"/>
      <c r="H70" s="119"/>
      <c r="I70" s="133"/>
      <c r="J70" s="133"/>
      <c r="K70" s="135">
        <f t="shared" si="3"/>
        <v>0</v>
      </c>
      <c r="L70" s="107"/>
      <c r="M70" s="107"/>
      <c r="N70" s="107"/>
      <c r="O70" s="155"/>
      <c r="P70" s="155"/>
      <c r="Q70" s="136"/>
      <c r="R70" s="126"/>
      <c r="S70" s="126"/>
      <c r="T70" s="126"/>
      <c r="U70" s="126"/>
    </row>
    <row r="71" spans="1:21" ht="17.25" customHeight="1">
      <c r="A71" s="28"/>
      <c r="B71" s="290"/>
      <c r="C71" s="328"/>
      <c r="D71" s="138"/>
      <c r="E71" s="97">
        <v>3.2189999999999999</v>
      </c>
      <c r="F71" s="121" t="s">
        <v>248</v>
      </c>
      <c r="G71" s="119"/>
      <c r="H71" s="119"/>
      <c r="I71" s="133"/>
      <c r="J71" s="133"/>
      <c r="K71" s="135">
        <f t="shared" si="3"/>
        <v>0</v>
      </c>
      <c r="L71" s="107"/>
      <c r="M71" s="107"/>
      <c r="N71" s="107"/>
      <c r="O71" s="155"/>
      <c r="P71" s="155"/>
      <c r="Q71" s="136"/>
      <c r="R71" s="126"/>
      <c r="S71" s="126"/>
      <c r="T71" s="126"/>
      <c r="U71" s="126"/>
    </row>
    <row r="72" spans="1:21" ht="17.25" customHeight="1">
      <c r="A72" s="28"/>
      <c r="B72" s="290"/>
      <c r="C72" s="328"/>
      <c r="D72" s="97">
        <v>3.22</v>
      </c>
      <c r="E72" s="121" t="s">
        <v>249</v>
      </c>
      <c r="F72" s="121"/>
      <c r="G72" s="119"/>
      <c r="H72" s="119"/>
      <c r="I72" s="135">
        <f>SUM(I73:I76)</f>
        <v>0</v>
      </c>
      <c r="J72" s="135">
        <f>SUM(J73:J76)</f>
        <v>0</v>
      </c>
      <c r="K72" s="135">
        <f t="shared" si="3"/>
        <v>0</v>
      </c>
      <c r="L72" s="107"/>
      <c r="M72" s="107"/>
      <c r="N72" s="107"/>
      <c r="O72" s="155"/>
      <c r="P72" s="155"/>
      <c r="Q72" s="136"/>
      <c r="R72" s="126"/>
      <c r="S72" s="126"/>
      <c r="T72" s="126"/>
      <c r="U72" s="126"/>
    </row>
    <row r="73" spans="1:21" ht="17.25" customHeight="1">
      <c r="B73" s="290"/>
      <c r="C73" s="328"/>
      <c r="D73" s="138"/>
      <c r="E73" s="97">
        <v>3.2210000000000001</v>
      </c>
      <c r="F73" s="121" t="s">
        <v>259</v>
      </c>
      <c r="G73" s="119"/>
      <c r="H73" s="119"/>
      <c r="I73" s="133"/>
      <c r="J73" s="133"/>
      <c r="K73" s="135">
        <f t="shared" si="3"/>
        <v>0</v>
      </c>
      <c r="L73" s="107"/>
      <c r="M73" s="107"/>
      <c r="N73" s="107"/>
      <c r="O73" s="155"/>
      <c r="P73" s="155"/>
      <c r="Q73" s="136"/>
      <c r="R73" s="126"/>
      <c r="S73" s="126"/>
      <c r="T73" s="126"/>
      <c r="U73" s="126"/>
    </row>
    <row r="74" spans="1:21" ht="17.25" customHeight="1">
      <c r="B74" s="290"/>
      <c r="C74" s="328"/>
      <c r="D74" s="138"/>
      <c r="E74" s="97">
        <v>3.222</v>
      </c>
      <c r="F74" s="121" t="s">
        <v>260</v>
      </c>
      <c r="G74" s="119"/>
      <c r="H74" s="119"/>
      <c r="I74" s="133"/>
      <c r="J74" s="133"/>
      <c r="K74" s="135">
        <f t="shared" si="3"/>
        <v>0</v>
      </c>
      <c r="L74" s="107"/>
      <c r="M74" s="107"/>
      <c r="N74" s="107"/>
      <c r="O74" s="155"/>
      <c r="P74" s="155"/>
      <c r="Q74" s="136"/>
      <c r="R74" s="126"/>
      <c r="S74" s="126"/>
      <c r="T74" s="126"/>
      <c r="U74" s="126"/>
    </row>
    <row r="75" spans="1:21" ht="17.25" customHeight="1">
      <c r="A75" s="28"/>
      <c r="B75" s="290"/>
      <c r="C75" s="328"/>
      <c r="D75" s="138"/>
      <c r="E75" s="97">
        <v>3.2229999999999999</v>
      </c>
      <c r="F75" s="121" t="s">
        <v>261</v>
      </c>
      <c r="G75" s="119"/>
      <c r="H75" s="119"/>
      <c r="I75" s="133"/>
      <c r="J75" s="133"/>
      <c r="K75" s="135">
        <f t="shared" si="3"/>
        <v>0</v>
      </c>
      <c r="L75" s="107"/>
      <c r="M75" s="107"/>
      <c r="N75" s="107"/>
      <c r="O75" s="155"/>
      <c r="P75" s="155"/>
      <c r="Q75" s="136"/>
      <c r="R75" s="126"/>
      <c r="S75" s="126"/>
      <c r="T75" s="126"/>
      <c r="U75" s="126"/>
    </row>
    <row r="76" spans="1:21" ht="17.25" customHeight="1">
      <c r="A76" s="28"/>
      <c r="B76" s="290"/>
      <c r="C76" s="328"/>
      <c r="D76" s="138"/>
      <c r="E76" s="97">
        <v>3.2290000000000001</v>
      </c>
      <c r="F76" s="121" t="s">
        <v>262</v>
      </c>
      <c r="G76" s="119"/>
      <c r="H76" s="119"/>
      <c r="I76" s="133"/>
      <c r="J76" s="133"/>
      <c r="K76" s="135">
        <f t="shared" si="3"/>
        <v>0</v>
      </c>
      <c r="L76" s="107"/>
      <c r="M76" s="107"/>
      <c r="N76" s="107"/>
      <c r="O76" s="156"/>
      <c r="P76" s="156"/>
      <c r="Q76" s="136"/>
      <c r="R76" s="126"/>
      <c r="S76" s="126"/>
      <c r="T76" s="126"/>
      <c r="U76" s="126"/>
    </row>
    <row r="77" spans="1:21" ht="17.25" customHeight="1">
      <c r="A77" s="28" t="s">
        <v>263</v>
      </c>
      <c r="B77" s="290"/>
      <c r="C77" s="328"/>
      <c r="D77" s="97">
        <v>3.23</v>
      </c>
      <c r="E77" s="121" t="s">
        <v>264</v>
      </c>
      <c r="F77" s="121"/>
      <c r="G77" s="119"/>
      <c r="H77" s="119"/>
      <c r="I77" s="133"/>
      <c r="J77" s="133"/>
      <c r="K77" s="135">
        <f t="shared" si="3"/>
        <v>0</v>
      </c>
      <c r="L77" s="107"/>
      <c r="M77" s="107"/>
      <c r="N77" s="107"/>
      <c r="O77" s="156"/>
      <c r="P77" s="156"/>
      <c r="Q77" s="136"/>
      <c r="R77" s="126"/>
      <c r="S77" s="126"/>
      <c r="T77" s="126"/>
      <c r="U77" s="126"/>
    </row>
    <row r="78" spans="1:21" ht="17.25" customHeight="1">
      <c r="A78" s="28"/>
      <c r="B78" s="290"/>
      <c r="C78" s="328"/>
      <c r="D78" s="97">
        <v>3.24</v>
      </c>
      <c r="E78" s="121" t="s">
        <v>265</v>
      </c>
      <c r="F78" s="121"/>
      <c r="G78" s="119"/>
      <c r="H78" s="119"/>
      <c r="I78" s="133"/>
      <c r="J78" s="133"/>
      <c r="K78" s="135">
        <f t="shared" si="3"/>
        <v>0</v>
      </c>
      <c r="L78" s="107"/>
      <c r="M78" s="107"/>
      <c r="N78" s="107"/>
      <c r="O78" s="156"/>
      <c r="P78" s="156"/>
      <c r="Q78" s="136"/>
      <c r="R78" s="126"/>
      <c r="S78" s="126"/>
      <c r="T78" s="126"/>
      <c r="U78" s="126"/>
    </row>
    <row r="79" spans="1:21" ht="17.25" customHeight="1">
      <c r="A79" s="28"/>
      <c r="B79" s="290"/>
      <c r="C79" s="328"/>
      <c r="D79" s="97">
        <v>3.25</v>
      </c>
      <c r="E79" s="121" t="s">
        <v>266</v>
      </c>
      <c r="F79" s="121"/>
      <c r="G79" s="107"/>
      <c r="H79" s="107"/>
      <c r="I79" s="133"/>
      <c r="J79" s="133"/>
      <c r="K79" s="135">
        <f t="shared" si="3"/>
        <v>0</v>
      </c>
      <c r="L79" s="107"/>
      <c r="M79" s="107"/>
      <c r="N79" s="107"/>
      <c r="O79" s="156"/>
      <c r="P79" s="156"/>
      <c r="Q79" s="136"/>
      <c r="R79" s="126"/>
      <c r="S79" s="126"/>
      <c r="T79" s="126"/>
      <c r="U79" s="126"/>
    </row>
    <row r="80" spans="1:21" ht="17.25" customHeight="1">
      <c r="A80" s="28"/>
      <c r="B80" s="290"/>
      <c r="C80" s="328"/>
      <c r="D80" s="97">
        <v>3.26</v>
      </c>
      <c r="E80" s="121" t="s">
        <v>267</v>
      </c>
      <c r="F80" s="121"/>
      <c r="G80" s="107"/>
      <c r="H80" s="107"/>
      <c r="I80" s="133"/>
      <c r="J80" s="133"/>
      <c r="K80" s="135">
        <f t="shared" si="3"/>
        <v>0</v>
      </c>
      <c r="L80" s="107"/>
      <c r="M80" s="107"/>
      <c r="N80" s="107"/>
      <c r="O80" s="156"/>
      <c r="P80" s="156"/>
      <c r="Q80" s="136"/>
      <c r="R80" s="126"/>
      <c r="S80" s="126"/>
      <c r="T80" s="126"/>
      <c r="U80" s="126"/>
    </row>
    <row r="81" spans="1:21" ht="17.25" customHeight="1">
      <c r="A81" s="28"/>
      <c r="B81" s="290"/>
      <c r="C81" s="328"/>
      <c r="D81" s="97">
        <v>3.27</v>
      </c>
      <c r="E81" s="121" t="s">
        <v>268</v>
      </c>
      <c r="F81" s="121"/>
      <c r="G81" s="107"/>
      <c r="H81" s="107"/>
      <c r="I81" s="133"/>
      <c r="J81" s="133"/>
      <c r="K81" s="135">
        <f t="shared" si="3"/>
        <v>0</v>
      </c>
      <c r="L81" s="107"/>
      <c r="M81" s="107"/>
      <c r="N81" s="107"/>
      <c r="O81" s="156"/>
      <c r="P81" s="156"/>
      <c r="Q81" s="136"/>
      <c r="R81" s="126"/>
      <c r="S81" s="126"/>
      <c r="T81" s="126"/>
      <c r="U81" s="126"/>
    </row>
    <row r="82" spans="1:21" ht="17.25" customHeight="1">
      <c r="A82" s="28"/>
      <c r="B82" s="290"/>
      <c r="C82" s="328"/>
      <c r="D82" s="138"/>
      <c r="E82" s="141" t="s">
        <v>269</v>
      </c>
      <c r="F82" s="121"/>
      <c r="G82" s="107"/>
      <c r="H82" s="107"/>
      <c r="I82" s="135">
        <f>SUM(I83:I86)</f>
        <v>0</v>
      </c>
      <c r="J82" s="135">
        <f>SUM(J83:J86)</f>
        <v>0</v>
      </c>
      <c r="K82" s="135">
        <f t="shared" si="3"/>
        <v>0</v>
      </c>
      <c r="L82" s="107"/>
      <c r="M82" s="133"/>
      <c r="N82" s="107"/>
      <c r="O82" s="156"/>
      <c r="P82" s="156"/>
      <c r="Q82" s="136"/>
      <c r="R82" s="126"/>
      <c r="S82" s="126"/>
      <c r="T82" s="126"/>
      <c r="U82" s="126"/>
    </row>
    <row r="83" spans="1:21" ht="17.25" customHeight="1">
      <c r="A83" s="28" t="s">
        <v>250</v>
      </c>
      <c r="B83" s="290"/>
      <c r="C83" s="328"/>
      <c r="D83" s="97">
        <v>3.2909999999999999</v>
      </c>
      <c r="E83" s="121" t="s">
        <v>252</v>
      </c>
      <c r="F83" s="121"/>
      <c r="G83" s="107"/>
      <c r="H83" s="107"/>
      <c r="I83" s="133"/>
      <c r="J83" s="133"/>
      <c r="K83" s="135">
        <f t="shared" si="3"/>
        <v>0</v>
      </c>
      <c r="L83" s="107"/>
      <c r="M83" s="107"/>
      <c r="N83" s="107"/>
      <c r="O83" s="156"/>
      <c r="P83" s="156"/>
      <c r="Q83" s="136"/>
      <c r="R83" s="126"/>
      <c r="S83" s="126"/>
      <c r="T83" s="126"/>
      <c r="U83" s="126"/>
    </row>
    <row r="84" spans="1:21" ht="17.25" customHeight="1">
      <c r="A84" s="28"/>
      <c r="B84" s="290"/>
      <c r="C84" s="328"/>
      <c r="D84" s="97">
        <v>3.2919999999999998</v>
      </c>
      <c r="E84" s="121" t="s">
        <v>270</v>
      </c>
      <c r="F84" s="121"/>
      <c r="G84" s="107"/>
      <c r="H84" s="107"/>
      <c r="I84" s="133"/>
      <c r="J84" s="133"/>
      <c r="K84" s="135">
        <f t="shared" si="3"/>
        <v>0</v>
      </c>
      <c r="L84" s="107"/>
      <c r="M84" s="107"/>
      <c r="N84" s="107"/>
      <c r="O84" s="156"/>
      <c r="P84" s="156"/>
      <c r="Q84" s="136"/>
      <c r="R84" s="126"/>
      <c r="S84" s="126"/>
      <c r="T84" s="126"/>
      <c r="U84" s="126"/>
    </row>
    <row r="85" spans="1:21" ht="17.25" customHeight="1">
      <c r="A85" s="28"/>
      <c r="B85" s="290"/>
      <c r="C85" s="328"/>
      <c r="D85" s="97">
        <v>3.2930000000000001</v>
      </c>
      <c r="E85" s="121" t="s">
        <v>271</v>
      </c>
      <c r="F85" s="138"/>
      <c r="G85" s="107"/>
      <c r="H85" s="107"/>
      <c r="I85" s="133"/>
      <c r="J85" s="133"/>
      <c r="K85" s="135">
        <f t="shared" si="3"/>
        <v>0</v>
      </c>
      <c r="L85" s="107"/>
      <c r="M85" s="107"/>
      <c r="N85" s="107"/>
      <c r="O85" s="157"/>
      <c r="P85" s="157"/>
      <c r="Q85" s="136"/>
      <c r="R85" s="126"/>
      <c r="S85" s="126"/>
      <c r="T85" s="126"/>
      <c r="U85" s="126"/>
    </row>
    <row r="86" spans="1:21" ht="17.25" customHeight="1">
      <c r="A86" s="28"/>
      <c r="B86" s="290"/>
      <c r="C86" s="328"/>
      <c r="D86" s="97">
        <v>3.2989999999999999</v>
      </c>
      <c r="E86" s="121" t="s">
        <v>253</v>
      </c>
      <c r="F86" s="138"/>
      <c r="G86" s="107"/>
      <c r="H86" s="107"/>
      <c r="I86" s="133"/>
      <c r="J86" s="133"/>
      <c r="K86" s="135">
        <f t="shared" si="3"/>
        <v>0</v>
      </c>
      <c r="L86" s="107"/>
      <c r="M86" s="107"/>
      <c r="N86" s="107"/>
      <c r="O86" s="157"/>
      <c r="P86" s="157"/>
      <c r="Q86" s="136"/>
      <c r="R86" s="126"/>
      <c r="S86" s="126"/>
      <c r="T86" s="126"/>
      <c r="U86" s="126"/>
    </row>
    <row r="87" spans="1:21" ht="17.25" customHeight="1">
      <c r="A87" s="28"/>
      <c r="B87" s="290"/>
      <c r="C87" s="328"/>
      <c r="D87" s="138"/>
      <c r="E87" s="141"/>
      <c r="F87" s="121"/>
      <c r="G87" s="119"/>
      <c r="H87" s="119"/>
      <c r="I87" s="107"/>
      <c r="J87" s="107"/>
      <c r="K87" s="107"/>
      <c r="L87" s="107"/>
      <c r="M87" s="107"/>
      <c r="N87" s="107"/>
      <c r="O87" s="157"/>
      <c r="P87" s="157"/>
      <c r="Q87" s="136"/>
      <c r="R87" s="126"/>
      <c r="S87" s="126"/>
      <c r="T87" s="126"/>
      <c r="U87" s="126"/>
    </row>
    <row r="88" spans="1:21" ht="17.25" customHeight="1">
      <c r="A88" s="28"/>
      <c r="B88" s="290"/>
      <c r="C88" s="326">
        <v>3.9</v>
      </c>
      <c r="D88" s="162" t="s">
        <v>180</v>
      </c>
      <c r="E88" s="138"/>
      <c r="F88" s="138"/>
      <c r="G88" s="107"/>
      <c r="H88" s="107"/>
      <c r="I88" s="135">
        <f>I89+I104</f>
        <v>0</v>
      </c>
      <c r="J88" s="135">
        <f>J89+J104</f>
        <v>0</v>
      </c>
      <c r="K88" s="135">
        <f t="shared" ref="K88:K108" si="4">I88+J88</f>
        <v>0</v>
      </c>
      <c r="L88" s="107"/>
      <c r="M88" s="135">
        <f>M89+M104</f>
        <v>0</v>
      </c>
      <c r="N88" s="107"/>
      <c r="O88" s="157"/>
      <c r="P88" s="150" t="s">
        <v>175</v>
      </c>
      <c r="Q88" s="139">
        <f>K88-Summary!K24</f>
        <v>0</v>
      </c>
      <c r="R88" s="126"/>
      <c r="S88" s="126"/>
      <c r="T88" s="126"/>
      <c r="U88" s="126"/>
    </row>
    <row r="89" spans="1:21" ht="17.25" customHeight="1">
      <c r="A89" s="28" t="s">
        <v>241</v>
      </c>
      <c r="B89" s="290"/>
      <c r="C89" s="328"/>
      <c r="D89" s="138"/>
      <c r="E89" s="141" t="s">
        <v>258</v>
      </c>
      <c r="F89" s="121"/>
      <c r="G89" s="107"/>
      <c r="H89" s="107"/>
      <c r="I89" s="135">
        <f>I90+I94+I99+I100+I101+I102+I103</f>
        <v>0</v>
      </c>
      <c r="J89" s="135">
        <f>J90+J94+J99+J100+J101+J102+J103</f>
        <v>0</v>
      </c>
      <c r="K89" s="135">
        <f t="shared" si="4"/>
        <v>0</v>
      </c>
      <c r="L89" s="107"/>
      <c r="M89" s="133"/>
      <c r="N89" s="107"/>
      <c r="O89" s="157"/>
      <c r="P89" s="157"/>
      <c r="Q89" s="136"/>
      <c r="R89" s="126"/>
      <c r="S89" s="126"/>
      <c r="T89" s="126"/>
      <c r="U89" s="126"/>
    </row>
    <row r="90" spans="1:21" ht="17.25" customHeight="1">
      <c r="A90" s="28"/>
      <c r="B90" s="290"/>
      <c r="C90" s="107"/>
      <c r="D90" s="97">
        <v>3.91</v>
      </c>
      <c r="E90" s="121" t="s">
        <v>243</v>
      </c>
      <c r="F90" s="121"/>
      <c r="G90" s="107"/>
      <c r="H90" s="107"/>
      <c r="I90" s="135">
        <f>SUM(I91:I93)</f>
        <v>0</v>
      </c>
      <c r="J90" s="135">
        <f>SUM(J91:J93)</f>
        <v>0</v>
      </c>
      <c r="K90" s="135">
        <f t="shared" si="4"/>
        <v>0</v>
      </c>
      <c r="L90" s="107"/>
      <c r="M90" s="107"/>
      <c r="N90" s="107"/>
      <c r="O90" s="157"/>
      <c r="P90" s="157"/>
      <c r="Q90" s="136"/>
      <c r="R90" s="126"/>
      <c r="S90" s="126"/>
      <c r="T90" s="126"/>
      <c r="U90" s="126"/>
    </row>
    <row r="91" spans="1:21" ht="17.25" customHeight="1">
      <c r="A91" s="28" t="s">
        <v>244</v>
      </c>
      <c r="B91" s="290"/>
      <c r="C91" s="107"/>
      <c r="D91" s="138"/>
      <c r="E91" s="97">
        <v>3.911</v>
      </c>
      <c r="F91" s="121" t="s">
        <v>255</v>
      </c>
      <c r="G91" s="107"/>
      <c r="H91" s="107"/>
      <c r="I91" s="133"/>
      <c r="J91" s="133"/>
      <c r="K91" s="135">
        <f t="shared" si="4"/>
        <v>0</v>
      </c>
      <c r="L91" s="107"/>
      <c r="M91" s="107"/>
      <c r="N91" s="107"/>
      <c r="O91" s="157"/>
      <c r="P91" s="157"/>
      <c r="Q91" s="136"/>
      <c r="R91" s="126"/>
      <c r="S91" s="126"/>
      <c r="T91" s="126"/>
      <c r="U91" s="126"/>
    </row>
    <row r="92" spans="1:21" ht="17.25" customHeight="1">
      <c r="A92" s="28" t="s">
        <v>246</v>
      </c>
      <c r="B92" s="290"/>
      <c r="C92" s="107"/>
      <c r="D92" s="138"/>
      <c r="E92" s="97">
        <v>3.9119999999999999</v>
      </c>
      <c r="F92" s="121" t="s">
        <v>247</v>
      </c>
      <c r="G92" s="107"/>
      <c r="H92" s="107"/>
      <c r="I92" s="133"/>
      <c r="J92" s="133"/>
      <c r="K92" s="135">
        <f t="shared" si="4"/>
        <v>0</v>
      </c>
      <c r="L92" s="107"/>
      <c r="M92" s="107"/>
      <c r="N92" s="107"/>
      <c r="O92" s="157"/>
      <c r="P92" s="157"/>
      <c r="Q92" s="136"/>
      <c r="R92" s="126"/>
      <c r="S92" s="126"/>
      <c r="T92" s="126"/>
      <c r="U92" s="126"/>
    </row>
    <row r="93" spans="1:21" ht="17.25" customHeight="1">
      <c r="A93" s="28"/>
      <c r="B93" s="290"/>
      <c r="C93" s="107"/>
      <c r="D93" s="138"/>
      <c r="E93" s="97">
        <v>3.919</v>
      </c>
      <c r="F93" s="121" t="s">
        <v>248</v>
      </c>
      <c r="G93" s="107"/>
      <c r="H93" s="107"/>
      <c r="I93" s="133"/>
      <c r="J93" s="133"/>
      <c r="K93" s="135">
        <f t="shared" si="4"/>
        <v>0</v>
      </c>
      <c r="L93" s="107"/>
      <c r="M93" s="107"/>
      <c r="N93" s="107"/>
      <c r="O93" s="157"/>
      <c r="P93" s="152"/>
      <c r="Q93" s="136"/>
      <c r="R93" s="126"/>
      <c r="S93" s="126"/>
      <c r="T93" s="126"/>
      <c r="U93" s="126"/>
    </row>
    <row r="94" spans="1:21" ht="17.25" customHeight="1">
      <c r="A94" s="28"/>
      <c r="B94" s="290"/>
      <c r="C94" s="107"/>
      <c r="D94" s="97">
        <v>3.92</v>
      </c>
      <c r="E94" s="121" t="s">
        <v>249</v>
      </c>
      <c r="F94" s="121"/>
      <c r="G94" s="107"/>
      <c r="H94" s="107"/>
      <c r="I94" s="135">
        <f>SUM(I95:I98)</f>
        <v>0</v>
      </c>
      <c r="J94" s="135">
        <f>SUM(J95:J98)</f>
        <v>0</v>
      </c>
      <c r="K94" s="135">
        <f t="shared" si="4"/>
        <v>0</v>
      </c>
      <c r="L94" s="107"/>
      <c r="M94" s="107"/>
      <c r="N94" s="107"/>
      <c r="O94" s="157"/>
      <c r="P94" s="152"/>
      <c r="Q94" s="136"/>
      <c r="R94" s="126"/>
      <c r="S94" s="126"/>
      <c r="T94" s="126"/>
      <c r="U94" s="126"/>
    </row>
    <row r="95" spans="1:21" ht="17.25" customHeight="1">
      <c r="B95" s="290"/>
      <c r="C95" s="107"/>
      <c r="D95" s="138"/>
      <c r="E95" s="97">
        <v>3.9209999999999998</v>
      </c>
      <c r="F95" s="121" t="s">
        <v>259</v>
      </c>
      <c r="G95" s="107"/>
      <c r="H95" s="107"/>
      <c r="I95" s="133"/>
      <c r="J95" s="133"/>
      <c r="K95" s="135">
        <f t="shared" si="4"/>
        <v>0</v>
      </c>
      <c r="L95" s="107"/>
      <c r="M95" s="107"/>
      <c r="N95" s="107"/>
      <c r="O95" s="157"/>
      <c r="P95" s="152"/>
      <c r="Q95" s="136"/>
      <c r="R95" s="126"/>
      <c r="S95" s="126"/>
      <c r="T95" s="126"/>
      <c r="U95" s="126"/>
    </row>
    <row r="96" spans="1:21" ht="17.25" customHeight="1">
      <c r="B96" s="290"/>
      <c r="C96" s="107"/>
      <c r="D96" s="138"/>
      <c r="E96" s="97">
        <v>3.9220000000000002</v>
      </c>
      <c r="F96" s="121" t="s">
        <v>260</v>
      </c>
      <c r="G96" s="107"/>
      <c r="H96" s="107"/>
      <c r="I96" s="133"/>
      <c r="J96" s="133"/>
      <c r="K96" s="135">
        <f t="shared" si="4"/>
        <v>0</v>
      </c>
      <c r="L96" s="107"/>
      <c r="M96" s="107"/>
      <c r="N96" s="107"/>
      <c r="O96" s="157"/>
      <c r="P96" s="152"/>
      <c r="Q96" s="136"/>
      <c r="R96" s="126"/>
      <c r="S96" s="126"/>
      <c r="T96" s="126"/>
      <c r="U96" s="126"/>
    </row>
    <row r="97" spans="1:21" ht="17.25" customHeight="1">
      <c r="A97" s="28"/>
      <c r="B97" s="290"/>
      <c r="C97" s="107"/>
      <c r="D97" s="138"/>
      <c r="E97" s="97">
        <v>3.923</v>
      </c>
      <c r="F97" s="121" t="s">
        <v>261</v>
      </c>
      <c r="G97" s="107"/>
      <c r="H97" s="107"/>
      <c r="I97" s="133"/>
      <c r="J97" s="133"/>
      <c r="K97" s="135">
        <f t="shared" si="4"/>
        <v>0</v>
      </c>
      <c r="L97" s="107"/>
      <c r="M97" s="107"/>
      <c r="N97" s="107"/>
      <c r="O97" s="157"/>
      <c r="P97" s="152"/>
      <c r="Q97" s="136"/>
      <c r="R97" s="126"/>
      <c r="S97" s="126"/>
      <c r="T97" s="126"/>
      <c r="U97" s="126"/>
    </row>
    <row r="98" spans="1:21" ht="17.25" customHeight="1">
      <c r="A98" s="28"/>
      <c r="B98" s="290"/>
      <c r="C98" s="107"/>
      <c r="D98" s="138"/>
      <c r="E98" s="97">
        <v>3.9289999999999998</v>
      </c>
      <c r="F98" s="121" t="s">
        <v>262</v>
      </c>
      <c r="G98" s="107"/>
      <c r="H98" s="107"/>
      <c r="I98" s="133"/>
      <c r="J98" s="133"/>
      <c r="K98" s="135">
        <f t="shared" si="4"/>
        <v>0</v>
      </c>
      <c r="L98" s="107"/>
      <c r="M98" s="107"/>
      <c r="N98" s="107"/>
      <c r="O98" s="157"/>
      <c r="P98" s="152"/>
      <c r="Q98" s="136"/>
      <c r="R98" s="126"/>
      <c r="S98" s="126"/>
      <c r="T98" s="126"/>
      <c r="U98" s="126"/>
    </row>
    <row r="99" spans="1:21" ht="17.25" customHeight="1">
      <c r="A99" s="28" t="s">
        <v>263</v>
      </c>
      <c r="B99" s="290"/>
      <c r="C99" s="107"/>
      <c r="D99" s="97">
        <v>3.93</v>
      </c>
      <c r="E99" s="121" t="s">
        <v>264</v>
      </c>
      <c r="F99" s="121"/>
      <c r="G99" s="107"/>
      <c r="H99" s="107"/>
      <c r="I99" s="133"/>
      <c r="J99" s="133"/>
      <c r="K99" s="135">
        <f t="shared" si="4"/>
        <v>0</v>
      </c>
      <c r="L99" s="107"/>
      <c r="M99" s="107"/>
      <c r="N99" s="107"/>
      <c r="O99" s="157"/>
      <c r="P99" s="152"/>
      <c r="Q99" s="136"/>
      <c r="R99" s="126"/>
      <c r="S99" s="126"/>
      <c r="T99" s="126"/>
      <c r="U99" s="126"/>
    </row>
    <row r="100" spans="1:21" ht="17.25" customHeight="1">
      <c r="A100" s="28"/>
      <c r="B100" s="290"/>
      <c r="C100" s="107"/>
      <c r="D100" s="97">
        <v>3.94</v>
      </c>
      <c r="E100" s="121" t="s">
        <v>265</v>
      </c>
      <c r="F100" s="121"/>
      <c r="G100" s="107"/>
      <c r="H100" s="107"/>
      <c r="I100" s="133"/>
      <c r="J100" s="133"/>
      <c r="K100" s="135">
        <f t="shared" si="4"/>
        <v>0</v>
      </c>
      <c r="L100" s="107"/>
      <c r="M100" s="107"/>
      <c r="N100" s="107"/>
      <c r="O100" s="157"/>
      <c r="P100" s="152"/>
      <c r="Q100" s="136"/>
      <c r="R100" s="126"/>
      <c r="S100" s="126"/>
      <c r="T100" s="126"/>
      <c r="U100" s="126"/>
    </row>
    <row r="101" spans="1:21" ht="17.25" customHeight="1">
      <c r="A101" s="28"/>
      <c r="B101" s="290"/>
      <c r="C101" s="107"/>
      <c r="D101" s="97">
        <v>3.95</v>
      </c>
      <c r="E101" s="121" t="s">
        <v>266</v>
      </c>
      <c r="F101" s="121"/>
      <c r="G101" s="107"/>
      <c r="H101" s="107"/>
      <c r="I101" s="133"/>
      <c r="J101" s="133"/>
      <c r="K101" s="135">
        <f t="shared" si="4"/>
        <v>0</v>
      </c>
      <c r="L101" s="107"/>
      <c r="M101" s="107"/>
      <c r="N101" s="107"/>
      <c r="O101" s="157"/>
      <c r="P101" s="152"/>
      <c r="Q101" s="136"/>
      <c r="R101" s="126"/>
      <c r="S101" s="126"/>
      <c r="T101" s="126"/>
      <c r="U101" s="126"/>
    </row>
    <row r="102" spans="1:21" ht="17.25" customHeight="1">
      <c r="A102" s="28"/>
      <c r="B102" s="290"/>
      <c r="C102" s="107"/>
      <c r="D102" s="97">
        <v>3.96</v>
      </c>
      <c r="E102" s="121" t="s">
        <v>267</v>
      </c>
      <c r="F102" s="121"/>
      <c r="G102" s="107"/>
      <c r="H102" s="107"/>
      <c r="I102" s="133"/>
      <c r="J102" s="133"/>
      <c r="K102" s="135">
        <f t="shared" si="4"/>
        <v>0</v>
      </c>
      <c r="L102" s="107"/>
      <c r="M102" s="107"/>
      <c r="N102" s="107"/>
      <c r="O102" s="157"/>
      <c r="P102" s="152"/>
      <c r="Q102" s="136"/>
      <c r="R102" s="126"/>
      <c r="S102" s="126"/>
      <c r="T102" s="126"/>
      <c r="U102" s="126"/>
    </row>
    <row r="103" spans="1:21" ht="17.25" customHeight="1">
      <c r="A103" s="28"/>
      <c r="B103" s="290"/>
      <c r="C103" s="107"/>
      <c r="D103" s="97">
        <v>3.97</v>
      </c>
      <c r="E103" s="121" t="s">
        <v>268</v>
      </c>
      <c r="F103" s="121"/>
      <c r="G103" s="107"/>
      <c r="H103" s="107"/>
      <c r="I103" s="133"/>
      <c r="J103" s="133"/>
      <c r="K103" s="135">
        <f t="shared" si="4"/>
        <v>0</v>
      </c>
      <c r="L103" s="107"/>
      <c r="M103" s="107"/>
      <c r="N103" s="107"/>
      <c r="O103" s="157"/>
      <c r="P103" s="152"/>
      <c r="Q103" s="136"/>
      <c r="R103" s="126"/>
      <c r="S103" s="126"/>
      <c r="T103" s="126"/>
      <c r="U103" s="126"/>
    </row>
    <row r="104" spans="1:21" ht="17.25" customHeight="1">
      <c r="A104" s="28" t="s">
        <v>250</v>
      </c>
      <c r="B104" s="290"/>
      <c r="C104" s="107"/>
      <c r="D104" s="138"/>
      <c r="E104" s="141" t="s">
        <v>269</v>
      </c>
      <c r="F104" s="121"/>
      <c r="G104" s="107"/>
      <c r="H104" s="107"/>
      <c r="I104" s="135">
        <f>SUM(I105:I108)</f>
        <v>0</v>
      </c>
      <c r="J104" s="135">
        <f>SUM(J105:J108)</f>
        <v>0</v>
      </c>
      <c r="K104" s="135">
        <f t="shared" si="4"/>
        <v>0</v>
      </c>
      <c r="L104" s="107"/>
      <c r="M104" s="133"/>
      <c r="N104" s="107"/>
      <c r="O104" s="157"/>
      <c r="P104" s="152"/>
      <c r="Q104" s="136"/>
      <c r="R104" s="126"/>
      <c r="S104" s="126"/>
      <c r="T104" s="126"/>
      <c r="U104" s="126"/>
    </row>
    <row r="105" spans="1:21" ht="17.25" customHeight="1">
      <c r="A105" s="28"/>
      <c r="B105" s="290"/>
      <c r="C105" s="107"/>
      <c r="D105" s="97">
        <v>3.9910000000000001</v>
      </c>
      <c r="E105" s="121" t="s">
        <v>252</v>
      </c>
      <c r="F105" s="121"/>
      <c r="G105" s="107"/>
      <c r="H105" s="107"/>
      <c r="I105" s="133"/>
      <c r="J105" s="133"/>
      <c r="K105" s="135">
        <f t="shared" si="4"/>
        <v>0</v>
      </c>
      <c r="L105" s="107"/>
      <c r="M105" s="107"/>
      <c r="N105" s="107"/>
      <c r="O105" s="157"/>
      <c r="P105" s="152"/>
      <c r="Q105" s="136"/>
      <c r="R105" s="126"/>
      <c r="S105" s="126"/>
      <c r="T105" s="126"/>
      <c r="U105" s="126"/>
    </row>
    <row r="106" spans="1:21" ht="17.25" customHeight="1">
      <c r="A106" s="28"/>
      <c r="B106" s="290"/>
      <c r="C106" s="107"/>
      <c r="D106" s="97">
        <v>3.992</v>
      </c>
      <c r="E106" s="121" t="s">
        <v>270</v>
      </c>
      <c r="F106" s="121"/>
      <c r="G106" s="107"/>
      <c r="H106" s="107"/>
      <c r="I106" s="133"/>
      <c r="J106" s="133"/>
      <c r="K106" s="135">
        <f t="shared" si="4"/>
        <v>0</v>
      </c>
      <c r="L106" s="107"/>
      <c r="M106" s="107"/>
      <c r="N106" s="107"/>
      <c r="O106" s="157"/>
      <c r="P106" s="152"/>
      <c r="Q106" s="136"/>
      <c r="R106" s="126"/>
      <c r="S106" s="126"/>
      <c r="T106" s="126"/>
      <c r="U106" s="126"/>
    </row>
    <row r="107" spans="1:21" ht="17.25" customHeight="1">
      <c r="A107" s="28"/>
      <c r="B107" s="290"/>
      <c r="C107" s="107"/>
      <c r="D107" s="97">
        <v>3.9929999999999999</v>
      </c>
      <c r="E107" s="121" t="s">
        <v>271</v>
      </c>
      <c r="F107" s="138"/>
      <c r="G107" s="107"/>
      <c r="H107" s="107"/>
      <c r="I107" s="133"/>
      <c r="J107" s="133"/>
      <c r="K107" s="135">
        <f t="shared" si="4"/>
        <v>0</v>
      </c>
      <c r="L107" s="107"/>
      <c r="M107" s="107"/>
      <c r="N107" s="107"/>
      <c r="O107" s="157"/>
      <c r="P107" s="152"/>
      <c r="Q107" s="136"/>
      <c r="R107" s="126"/>
      <c r="S107" s="126"/>
      <c r="T107" s="126"/>
      <c r="U107" s="126"/>
    </row>
    <row r="108" spans="1:21" ht="17.25" customHeight="1">
      <c r="A108" s="28"/>
      <c r="B108" s="290"/>
      <c r="C108" s="107"/>
      <c r="D108" s="97">
        <v>3.9990000000000001</v>
      </c>
      <c r="E108" s="121" t="s">
        <v>253</v>
      </c>
      <c r="F108" s="138"/>
      <c r="G108" s="107"/>
      <c r="H108" s="107"/>
      <c r="I108" s="133"/>
      <c r="J108" s="133"/>
      <c r="K108" s="135">
        <f t="shared" si="4"/>
        <v>0</v>
      </c>
      <c r="L108" s="107"/>
      <c r="M108" s="107"/>
      <c r="N108" s="107"/>
      <c r="O108" s="157"/>
      <c r="P108" s="152"/>
      <c r="Q108" s="136"/>
      <c r="R108" s="126"/>
      <c r="S108" s="126"/>
      <c r="T108" s="126"/>
      <c r="U108" s="126"/>
    </row>
    <row r="109" spans="1:21" ht="17.25" customHeight="1">
      <c r="A109" s="28"/>
      <c r="B109" s="290"/>
      <c r="C109" s="107"/>
      <c r="D109" s="97"/>
      <c r="E109" s="121"/>
      <c r="F109" s="138"/>
      <c r="G109" s="107"/>
      <c r="H109" s="107"/>
      <c r="I109" s="107"/>
      <c r="J109" s="107"/>
      <c r="K109" s="107"/>
      <c r="L109" s="107"/>
      <c r="M109" s="107"/>
      <c r="N109" s="107"/>
      <c r="O109" s="157"/>
      <c r="P109" s="152"/>
      <c r="Q109" s="136"/>
      <c r="R109" s="126"/>
      <c r="S109" s="126"/>
      <c r="T109" s="126"/>
      <c r="U109" s="126"/>
    </row>
    <row r="110" spans="1:21" ht="17.25" customHeight="1">
      <c r="A110" s="28"/>
      <c r="B110" s="290"/>
      <c r="C110" s="107"/>
      <c r="D110" s="97" t="s">
        <v>181</v>
      </c>
      <c r="E110" s="121" t="s">
        <v>272</v>
      </c>
      <c r="F110" s="138"/>
      <c r="G110" s="107"/>
      <c r="H110" s="107"/>
      <c r="I110" s="168">
        <f>'3 Asset quality'!R21</f>
        <v>0</v>
      </c>
      <c r="J110" s="107"/>
      <c r="K110" s="135">
        <f>I110</f>
        <v>0</v>
      </c>
      <c r="L110" s="107"/>
      <c r="M110" s="107"/>
      <c r="N110" s="107"/>
      <c r="O110" s="157"/>
      <c r="P110" s="152"/>
      <c r="Q110" s="136"/>
      <c r="R110" s="126"/>
      <c r="S110" s="126"/>
      <c r="T110" s="126"/>
      <c r="U110" s="126"/>
    </row>
    <row r="111" spans="1:21" ht="17.25" customHeight="1">
      <c r="A111" s="28"/>
      <c r="B111" s="290"/>
      <c r="C111" s="107"/>
      <c r="D111" s="138"/>
      <c r="E111" s="142"/>
      <c r="F111" s="138"/>
      <c r="G111" s="107"/>
      <c r="H111" s="107"/>
      <c r="I111" s="107"/>
      <c r="J111" s="107"/>
      <c r="K111" s="107"/>
      <c r="L111" s="107"/>
      <c r="M111" s="107"/>
      <c r="N111" s="107"/>
      <c r="O111" s="157"/>
      <c r="P111" s="152"/>
      <c r="Q111" s="136"/>
      <c r="R111" s="126"/>
      <c r="S111" s="126"/>
      <c r="T111" s="126"/>
      <c r="U111" s="126"/>
    </row>
    <row r="112" spans="1:21" ht="17.25" customHeight="1">
      <c r="A112" s="28"/>
      <c r="B112" s="290">
        <v>4</v>
      </c>
      <c r="C112" s="171" t="s">
        <v>273</v>
      </c>
      <c r="D112" s="223"/>
      <c r="E112" s="138"/>
      <c r="F112" s="138"/>
      <c r="G112" s="107"/>
      <c r="H112" s="107"/>
      <c r="I112" s="135">
        <f>I113+I132</f>
        <v>0</v>
      </c>
      <c r="J112" s="135">
        <f>J113+J132</f>
        <v>0</v>
      </c>
      <c r="K112" s="135">
        <f t="shared" ref="K112:K139" si="5">I112+J112</f>
        <v>0</v>
      </c>
      <c r="L112" s="107"/>
      <c r="M112" s="135">
        <f>M113+M132</f>
        <v>0</v>
      </c>
      <c r="N112" s="107"/>
      <c r="O112" s="157"/>
      <c r="P112" s="150" t="s">
        <v>175</v>
      </c>
      <c r="Q112" s="139">
        <f>K112-(Summary!K27+Summary!K29-Summary!K30)</f>
        <v>0</v>
      </c>
      <c r="R112" s="126"/>
      <c r="S112" s="126"/>
      <c r="T112" s="126"/>
      <c r="U112" s="126"/>
    </row>
    <row r="113" spans="1:21" ht="17.25" customHeight="1">
      <c r="A113" s="28" t="s">
        <v>241</v>
      </c>
      <c r="B113" s="290"/>
      <c r="C113" s="107"/>
      <c r="D113" s="138"/>
      <c r="E113" s="141" t="s">
        <v>242</v>
      </c>
      <c r="F113" s="138"/>
      <c r="G113" s="107"/>
      <c r="H113" s="107"/>
      <c r="I113" s="135">
        <f>I114+I117+I122+I123+I124+I125+I129+I130+I131</f>
        <v>0</v>
      </c>
      <c r="J113" s="135">
        <f>J114+J117+J122+J123+J124+J125+J129+J130+J131</f>
        <v>0</v>
      </c>
      <c r="K113" s="135">
        <f t="shared" si="5"/>
        <v>0</v>
      </c>
      <c r="L113" s="107"/>
      <c r="M113" s="133"/>
      <c r="N113" s="107"/>
      <c r="O113" s="157"/>
      <c r="P113" s="152"/>
      <c r="Q113" s="136"/>
      <c r="R113" s="126"/>
      <c r="S113" s="126"/>
      <c r="T113" s="126"/>
      <c r="U113" s="126"/>
    </row>
    <row r="114" spans="1:21" ht="17.25" customHeight="1">
      <c r="A114" s="28"/>
      <c r="B114" s="290"/>
      <c r="C114" s="107"/>
      <c r="D114" s="97">
        <v>4.0999999999999996</v>
      </c>
      <c r="E114" s="121" t="s">
        <v>243</v>
      </c>
      <c r="F114" s="138"/>
      <c r="G114" s="107"/>
      <c r="H114" s="107"/>
      <c r="I114" s="135">
        <f>SUM(I115:I116)</f>
        <v>0</v>
      </c>
      <c r="J114" s="135">
        <f>SUM(J115:J116)</f>
        <v>0</v>
      </c>
      <c r="K114" s="135">
        <f t="shared" si="5"/>
        <v>0</v>
      </c>
      <c r="L114" s="107"/>
      <c r="M114" s="107"/>
      <c r="N114" s="107"/>
      <c r="O114" s="157"/>
      <c r="P114" s="152"/>
      <c r="Q114" s="136"/>
      <c r="R114" s="126"/>
      <c r="S114" s="126"/>
      <c r="T114" s="126"/>
      <c r="U114" s="126"/>
    </row>
    <row r="115" spans="1:21" ht="17.25" customHeight="1">
      <c r="A115" s="28" t="s">
        <v>246</v>
      </c>
      <c r="B115" s="290"/>
      <c r="C115" s="107"/>
      <c r="D115" s="138"/>
      <c r="E115" s="97">
        <v>4.1100000000000003</v>
      </c>
      <c r="F115" s="121" t="s">
        <v>247</v>
      </c>
      <c r="G115" s="107"/>
      <c r="H115" s="107"/>
      <c r="I115" s="133"/>
      <c r="J115" s="133"/>
      <c r="K115" s="135">
        <f t="shared" si="5"/>
        <v>0</v>
      </c>
      <c r="L115" s="107"/>
      <c r="M115" s="107"/>
      <c r="N115" s="107"/>
      <c r="O115" s="157"/>
      <c r="P115" s="152"/>
      <c r="Q115" s="136"/>
      <c r="R115" s="126"/>
      <c r="S115" s="126"/>
      <c r="T115" s="126"/>
      <c r="U115" s="126"/>
    </row>
    <row r="116" spans="1:21" ht="17.25" customHeight="1">
      <c r="A116" s="28"/>
      <c r="B116" s="290"/>
      <c r="C116" s="107"/>
      <c r="D116" s="138"/>
      <c r="E116" s="97">
        <v>4.1900000000000004</v>
      </c>
      <c r="F116" s="121" t="s">
        <v>248</v>
      </c>
      <c r="G116" s="107"/>
      <c r="H116" s="107"/>
      <c r="I116" s="133"/>
      <c r="J116" s="133"/>
      <c r="K116" s="135">
        <f t="shared" si="5"/>
        <v>0</v>
      </c>
      <c r="L116" s="107"/>
      <c r="M116" s="107"/>
      <c r="N116" s="107"/>
      <c r="O116" s="157"/>
      <c r="P116" s="152"/>
      <c r="Q116" s="136"/>
      <c r="R116" s="126"/>
      <c r="S116" s="126"/>
      <c r="T116" s="126"/>
      <c r="U116" s="126"/>
    </row>
    <row r="117" spans="1:21" ht="17.25" customHeight="1">
      <c r="A117" s="28"/>
      <c r="B117" s="290"/>
      <c r="C117" s="107"/>
      <c r="D117" s="97">
        <v>4.2</v>
      </c>
      <c r="E117" s="121" t="s">
        <v>249</v>
      </c>
      <c r="F117" s="138"/>
      <c r="G117" s="107"/>
      <c r="H117" s="107"/>
      <c r="I117" s="135">
        <f>SUM(I118:I121)</f>
        <v>0</v>
      </c>
      <c r="J117" s="135">
        <f>SUM(J118:J121)</f>
        <v>0</v>
      </c>
      <c r="K117" s="135">
        <f t="shared" si="5"/>
        <v>0</v>
      </c>
      <c r="L117" s="107"/>
      <c r="M117" s="107"/>
      <c r="N117" s="107"/>
      <c r="O117" s="157"/>
      <c r="P117" s="152"/>
      <c r="Q117" s="136"/>
      <c r="R117" s="126"/>
      <c r="S117" s="126"/>
      <c r="T117" s="126"/>
      <c r="U117" s="126"/>
    </row>
    <row r="118" spans="1:21" ht="17.25" customHeight="1">
      <c r="A118" s="28"/>
      <c r="B118" s="290"/>
      <c r="C118" s="107"/>
      <c r="D118" s="138"/>
      <c r="E118" s="97">
        <v>4.21</v>
      </c>
      <c r="F118" s="121" t="s">
        <v>259</v>
      </c>
      <c r="G118" s="107"/>
      <c r="H118" s="107"/>
      <c r="I118" s="133"/>
      <c r="J118" s="133"/>
      <c r="K118" s="135">
        <f t="shared" si="5"/>
        <v>0</v>
      </c>
      <c r="L118" s="107"/>
      <c r="M118" s="107"/>
      <c r="N118" s="107"/>
      <c r="O118" s="158"/>
      <c r="P118" s="152"/>
      <c r="Q118" s="136"/>
      <c r="R118" s="126"/>
      <c r="S118" s="126"/>
      <c r="T118" s="126"/>
      <c r="U118" s="126"/>
    </row>
    <row r="119" spans="1:21" ht="17.25" customHeight="1">
      <c r="B119" s="290"/>
      <c r="C119" s="107"/>
      <c r="D119" s="138"/>
      <c r="E119" s="97">
        <v>4.22</v>
      </c>
      <c r="F119" s="121" t="s">
        <v>260</v>
      </c>
      <c r="G119" s="107"/>
      <c r="H119" s="107"/>
      <c r="I119" s="133"/>
      <c r="J119" s="133"/>
      <c r="K119" s="135">
        <f t="shared" si="5"/>
        <v>0</v>
      </c>
      <c r="L119" s="107"/>
      <c r="M119" s="107"/>
      <c r="N119" s="107"/>
      <c r="O119" s="156"/>
      <c r="P119" s="152"/>
      <c r="Q119" s="136"/>
      <c r="R119" s="126"/>
      <c r="S119" s="126"/>
      <c r="T119" s="126"/>
      <c r="U119" s="126"/>
    </row>
    <row r="120" spans="1:21" ht="17.25" customHeight="1">
      <c r="B120" s="290"/>
      <c r="C120" s="107"/>
      <c r="D120" s="138"/>
      <c r="E120" s="97">
        <v>4.2300000000000004</v>
      </c>
      <c r="F120" s="121" t="s">
        <v>261</v>
      </c>
      <c r="G120" s="107"/>
      <c r="H120" s="107"/>
      <c r="I120" s="133"/>
      <c r="J120" s="133"/>
      <c r="K120" s="135">
        <f t="shared" si="5"/>
        <v>0</v>
      </c>
      <c r="L120" s="107"/>
      <c r="M120" s="107"/>
      <c r="N120" s="107"/>
      <c r="O120" s="151"/>
      <c r="P120" s="126"/>
      <c r="Q120" s="136"/>
      <c r="R120" s="126"/>
      <c r="S120" s="126"/>
      <c r="T120" s="126"/>
      <c r="U120" s="126"/>
    </row>
    <row r="121" spans="1:21" ht="17.25" customHeight="1">
      <c r="A121" s="28"/>
      <c r="B121" s="290"/>
      <c r="C121" s="107"/>
      <c r="D121" s="138"/>
      <c r="E121" s="97">
        <v>4.29</v>
      </c>
      <c r="F121" s="121" t="s">
        <v>262</v>
      </c>
      <c r="G121" s="107"/>
      <c r="H121" s="107"/>
      <c r="I121" s="133"/>
      <c r="J121" s="133"/>
      <c r="K121" s="135">
        <f t="shared" si="5"/>
        <v>0</v>
      </c>
      <c r="L121" s="107"/>
      <c r="M121" s="107"/>
      <c r="N121" s="107"/>
      <c r="O121" s="151"/>
      <c r="P121" s="126"/>
      <c r="Q121" s="136"/>
      <c r="R121" s="126"/>
      <c r="S121" s="126"/>
      <c r="T121" s="126"/>
      <c r="U121" s="126"/>
    </row>
    <row r="122" spans="1:21" ht="17.25" customHeight="1">
      <c r="A122" s="28" t="s">
        <v>263</v>
      </c>
      <c r="B122" s="290"/>
      <c r="C122" s="107"/>
      <c r="D122" s="97">
        <v>4.3</v>
      </c>
      <c r="E122" s="121" t="s">
        <v>264</v>
      </c>
      <c r="F122" s="138"/>
      <c r="G122" s="107"/>
      <c r="H122" s="107"/>
      <c r="I122" s="133"/>
      <c r="J122" s="133"/>
      <c r="K122" s="135">
        <f t="shared" si="5"/>
        <v>0</v>
      </c>
      <c r="L122" s="107"/>
      <c r="M122" s="107"/>
      <c r="N122" s="107"/>
      <c r="O122" s="151"/>
      <c r="P122" s="126"/>
      <c r="Q122" s="136"/>
      <c r="R122" s="126"/>
      <c r="S122" s="126"/>
      <c r="T122" s="126"/>
      <c r="U122" s="126"/>
    </row>
    <row r="123" spans="1:21" ht="17.25" customHeight="1">
      <c r="A123" s="28"/>
      <c r="B123" s="290"/>
      <c r="C123" s="107"/>
      <c r="D123" s="97">
        <v>4.4000000000000004</v>
      </c>
      <c r="E123" s="121" t="s">
        <v>265</v>
      </c>
      <c r="F123" s="138"/>
      <c r="G123" s="107"/>
      <c r="H123" s="107"/>
      <c r="I123" s="133"/>
      <c r="J123" s="133"/>
      <c r="K123" s="135">
        <f t="shared" si="5"/>
        <v>0</v>
      </c>
      <c r="L123" s="107"/>
      <c r="M123" s="107"/>
      <c r="N123" s="107"/>
      <c r="O123" s="159"/>
      <c r="P123" s="126"/>
      <c r="Q123" s="136"/>
      <c r="R123" s="126"/>
      <c r="S123" s="126"/>
      <c r="T123" s="126"/>
      <c r="U123" s="126"/>
    </row>
    <row r="124" spans="1:21" ht="17.25" customHeight="1">
      <c r="A124" s="28"/>
      <c r="B124" s="290"/>
      <c r="C124" s="107"/>
      <c r="D124" s="97">
        <v>4.5</v>
      </c>
      <c r="E124" s="121" t="s">
        <v>266</v>
      </c>
      <c r="F124" s="121"/>
      <c r="G124" s="107"/>
      <c r="H124" s="107"/>
      <c r="I124" s="133"/>
      <c r="J124" s="133"/>
      <c r="K124" s="135">
        <f t="shared" si="5"/>
        <v>0</v>
      </c>
      <c r="L124" s="107"/>
      <c r="M124" s="107"/>
      <c r="N124" s="107"/>
      <c r="O124" s="159"/>
      <c r="P124" s="126"/>
      <c r="Q124" s="136"/>
      <c r="R124" s="126"/>
      <c r="S124" s="126"/>
      <c r="T124" s="126"/>
      <c r="U124" s="126"/>
    </row>
    <row r="125" spans="1:21" ht="17.25" customHeight="1">
      <c r="A125" s="28"/>
      <c r="B125" s="290"/>
      <c r="C125" s="107"/>
      <c r="D125" s="97">
        <v>4.5999999999999996</v>
      </c>
      <c r="E125" s="121" t="s">
        <v>267</v>
      </c>
      <c r="F125" s="121"/>
      <c r="G125" s="107"/>
      <c r="H125" s="107"/>
      <c r="I125" s="135">
        <f>SUM(I126:I128)</f>
        <v>0</v>
      </c>
      <c r="J125" s="135">
        <f>SUM(J126:J128)</f>
        <v>0</v>
      </c>
      <c r="K125" s="135">
        <f t="shared" si="5"/>
        <v>0</v>
      </c>
      <c r="L125" s="107"/>
      <c r="M125" s="107"/>
      <c r="N125" s="107"/>
      <c r="O125" s="126"/>
      <c r="P125" s="126"/>
      <c r="Q125" s="136"/>
      <c r="R125" s="126"/>
      <c r="S125" s="126"/>
      <c r="T125" s="126"/>
      <c r="U125" s="126"/>
    </row>
    <row r="126" spans="1:21" ht="17.25" customHeight="1">
      <c r="A126" s="28"/>
      <c r="B126" s="290"/>
      <c r="C126" s="107"/>
      <c r="D126" s="138"/>
      <c r="E126" s="97">
        <v>4.6100000000000003</v>
      </c>
      <c r="F126" s="121" t="s">
        <v>274</v>
      </c>
      <c r="G126" s="107"/>
      <c r="H126" s="107"/>
      <c r="I126" s="133"/>
      <c r="J126" s="133"/>
      <c r="K126" s="135">
        <f t="shared" si="5"/>
        <v>0</v>
      </c>
      <c r="L126" s="107"/>
      <c r="M126" s="107"/>
      <c r="N126" s="107"/>
      <c r="O126" s="126"/>
      <c r="P126" s="126"/>
      <c r="Q126" s="136"/>
      <c r="R126" s="126"/>
      <c r="S126" s="126"/>
      <c r="T126" s="126"/>
      <c r="U126" s="126"/>
    </row>
    <row r="127" spans="1:21" ht="17.25" customHeight="1">
      <c r="A127" s="28"/>
      <c r="B127" s="290"/>
      <c r="C127" s="107"/>
      <c r="D127" s="138"/>
      <c r="E127" s="97">
        <v>4.62</v>
      </c>
      <c r="F127" s="121" t="s">
        <v>275</v>
      </c>
      <c r="G127" s="107"/>
      <c r="H127" s="107"/>
      <c r="I127" s="133"/>
      <c r="J127" s="133"/>
      <c r="K127" s="135">
        <f t="shared" si="5"/>
        <v>0</v>
      </c>
      <c r="L127" s="107"/>
      <c r="M127" s="107"/>
      <c r="N127" s="107"/>
      <c r="O127" s="126"/>
      <c r="P127" s="126"/>
      <c r="Q127" s="136"/>
      <c r="R127" s="126"/>
      <c r="S127" s="126"/>
      <c r="T127" s="126"/>
      <c r="U127" s="126"/>
    </row>
    <row r="128" spans="1:21" ht="17.25" customHeight="1">
      <c r="A128" s="28"/>
      <c r="B128" s="290"/>
      <c r="C128" s="107"/>
      <c r="D128" s="138"/>
      <c r="E128" s="97">
        <v>4.6900000000000004</v>
      </c>
      <c r="F128" s="121" t="s">
        <v>276</v>
      </c>
      <c r="G128" s="107"/>
      <c r="H128" s="107"/>
      <c r="I128" s="133"/>
      <c r="J128" s="133"/>
      <c r="K128" s="135">
        <f t="shared" si="5"/>
        <v>0</v>
      </c>
      <c r="L128" s="107"/>
      <c r="M128" s="107"/>
      <c r="N128" s="107"/>
      <c r="O128" s="126"/>
      <c r="P128" s="126"/>
      <c r="Q128" s="136"/>
      <c r="R128" s="126"/>
      <c r="S128" s="126"/>
      <c r="T128" s="126"/>
      <c r="U128" s="126"/>
    </row>
    <row r="129" spans="1:21" ht="17.25" customHeight="1">
      <c r="A129" s="28"/>
      <c r="B129" s="290"/>
      <c r="C129" s="107"/>
      <c r="D129" s="97">
        <v>4.7</v>
      </c>
      <c r="E129" s="121" t="s">
        <v>277</v>
      </c>
      <c r="F129" s="138"/>
      <c r="G129" s="107"/>
      <c r="H129" s="107"/>
      <c r="I129" s="133"/>
      <c r="J129" s="133"/>
      <c r="K129" s="135">
        <f t="shared" si="5"/>
        <v>0</v>
      </c>
      <c r="L129" s="107"/>
      <c r="M129" s="107"/>
      <c r="N129" s="107"/>
      <c r="O129" s="126"/>
      <c r="P129" s="126"/>
      <c r="Q129" s="136"/>
      <c r="R129" s="126"/>
      <c r="S129" s="126"/>
      <c r="T129" s="126"/>
      <c r="U129" s="126"/>
    </row>
    <row r="130" spans="1:21" ht="17.25" customHeight="1">
      <c r="A130" s="28"/>
      <c r="B130" s="290"/>
      <c r="C130" s="107"/>
      <c r="D130" s="97">
        <v>4.8</v>
      </c>
      <c r="E130" s="121" t="s">
        <v>278</v>
      </c>
      <c r="F130" s="138"/>
      <c r="G130" s="107"/>
      <c r="H130" s="107"/>
      <c r="I130" s="133"/>
      <c r="J130" s="133"/>
      <c r="K130" s="135">
        <f t="shared" si="5"/>
        <v>0</v>
      </c>
      <c r="L130" s="107"/>
      <c r="M130" s="107"/>
      <c r="N130" s="107"/>
      <c r="O130" s="126"/>
      <c r="P130" s="126"/>
      <c r="Q130" s="136"/>
      <c r="R130" s="126"/>
      <c r="S130" s="126"/>
      <c r="T130" s="126"/>
      <c r="U130" s="126"/>
    </row>
    <row r="131" spans="1:21" ht="17.25" customHeight="1">
      <c r="A131" s="28"/>
      <c r="B131" s="290"/>
      <c r="C131" s="107"/>
      <c r="D131" s="97" t="s">
        <v>279</v>
      </c>
      <c r="E131" s="121" t="s">
        <v>280</v>
      </c>
      <c r="F131" s="138"/>
      <c r="G131" s="107"/>
      <c r="H131" s="107"/>
      <c r="I131" s="133"/>
      <c r="J131" s="133"/>
      <c r="K131" s="135">
        <f t="shared" si="5"/>
        <v>0</v>
      </c>
      <c r="L131" s="107"/>
      <c r="M131" s="107"/>
      <c r="N131" s="107"/>
      <c r="O131" s="126"/>
      <c r="P131" s="126"/>
      <c r="Q131" s="136"/>
      <c r="R131" s="126"/>
      <c r="S131" s="126"/>
      <c r="T131" s="126"/>
      <c r="U131" s="126"/>
    </row>
    <row r="132" spans="1:21" ht="17.25" customHeight="1">
      <c r="A132" s="28" t="s">
        <v>250</v>
      </c>
      <c r="B132" s="290"/>
      <c r="C132" s="107"/>
      <c r="D132" s="138"/>
      <c r="E132" s="141" t="s">
        <v>251</v>
      </c>
      <c r="F132" s="138"/>
      <c r="G132" s="107"/>
      <c r="H132" s="107"/>
      <c r="I132" s="135">
        <f>SUM(I133:I136)</f>
        <v>0</v>
      </c>
      <c r="J132" s="135">
        <f>SUM(J133:J136)</f>
        <v>0</v>
      </c>
      <c r="K132" s="135">
        <f t="shared" si="5"/>
        <v>0</v>
      </c>
      <c r="L132" s="107"/>
      <c r="M132" s="133"/>
      <c r="N132" s="107"/>
      <c r="O132" s="126"/>
      <c r="P132" s="126"/>
      <c r="Q132" s="136"/>
      <c r="R132" s="126"/>
      <c r="S132" s="126"/>
      <c r="T132" s="126"/>
      <c r="U132" s="126"/>
    </row>
    <row r="133" spans="1:21" ht="17.25" customHeight="1">
      <c r="A133" s="28"/>
      <c r="B133" s="290"/>
      <c r="C133" s="107"/>
      <c r="D133" s="97">
        <v>4.91</v>
      </c>
      <c r="E133" s="121" t="s">
        <v>252</v>
      </c>
      <c r="F133" s="121"/>
      <c r="G133" s="107"/>
      <c r="H133" s="107"/>
      <c r="I133" s="133"/>
      <c r="J133" s="133"/>
      <c r="K133" s="135">
        <f t="shared" si="5"/>
        <v>0</v>
      </c>
      <c r="L133" s="107"/>
      <c r="M133" s="107"/>
      <c r="N133" s="107"/>
      <c r="O133" s="126"/>
      <c r="P133" s="126"/>
      <c r="Q133" s="136"/>
      <c r="R133" s="126"/>
      <c r="S133" s="126"/>
      <c r="T133" s="126"/>
      <c r="U133" s="126"/>
    </row>
    <row r="134" spans="1:21" ht="17.25" customHeight="1">
      <c r="A134" s="28"/>
      <c r="B134" s="290"/>
      <c r="C134" s="107"/>
      <c r="D134" s="97">
        <v>4.92</v>
      </c>
      <c r="E134" s="121" t="s">
        <v>271</v>
      </c>
      <c r="F134" s="138"/>
      <c r="G134" s="107"/>
      <c r="H134" s="107"/>
      <c r="I134" s="133"/>
      <c r="J134" s="133"/>
      <c r="K134" s="135">
        <f t="shared" si="5"/>
        <v>0</v>
      </c>
      <c r="L134" s="107"/>
      <c r="M134" s="107"/>
      <c r="N134" s="107"/>
      <c r="O134" s="126"/>
      <c r="P134" s="126"/>
      <c r="Q134" s="136"/>
      <c r="R134" s="126"/>
      <c r="S134" s="126"/>
      <c r="T134" s="126"/>
      <c r="U134" s="126"/>
    </row>
    <row r="135" spans="1:21" ht="17.25" customHeight="1">
      <c r="A135" s="28"/>
      <c r="B135" s="290"/>
      <c r="C135" s="107"/>
      <c r="D135" s="97">
        <v>4.93</v>
      </c>
      <c r="E135" s="121" t="s">
        <v>281</v>
      </c>
      <c r="F135" s="138"/>
      <c r="G135" s="107"/>
      <c r="H135" s="107"/>
      <c r="I135" s="133"/>
      <c r="J135" s="133"/>
      <c r="K135" s="135">
        <f t="shared" si="5"/>
        <v>0</v>
      </c>
      <c r="L135" s="107"/>
      <c r="M135" s="107"/>
      <c r="N135" s="107"/>
      <c r="O135" s="126"/>
      <c r="P135" s="126"/>
      <c r="Q135" s="136"/>
      <c r="R135" s="126"/>
      <c r="S135" s="126"/>
      <c r="T135" s="126"/>
      <c r="U135" s="126"/>
    </row>
    <row r="136" spans="1:21" ht="17.25" customHeight="1">
      <c r="A136" s="28"/>
      <c r="B136" s="290"/>
      <c r="C136" s="107"/>
      <c r="D136" s="97">
        <v>4.99</v>
      </c>
      <c r="E136" s="121" t="s">
        <v>253</v>
      </c>
      <c r="F136" s="138"/>
      <c r="G136" s="107"/>
      <c r="H136" s="107"/>
      <c r="I136" s="133"/>
      <c r="J136" s="133"/>
      <c r="K136" s="135">
        <f t="shared" si="5"/>
        <v>0</v>
      </c>
      <c r="L136" s="107"/>
      <c r="M136" s="107"/>
      <c r="N136" s="107"/>
      <c r="O136" s="126"/>
      <c r="P136" s="126"/>
      <c r="Q136" s="136"/>
      <c r="R136" s="126"/>
      <c r="S136" s="126"/>
      <c r="T136" s="126"/>
      <c r="U136" s="126"/>
    </row>
    <row r="137" spans="1:21" ht="17.25" customHeight="1">
      <c r="A137" s="28"/>
      <c r="B137" s="290"/>
      <c r="C137" s="107"/>
      <c r="D137" s="143"/>
      <c r="E137" s="144"/>
      <c r="F137" s="145"/>
      <c r="G137" s="146"/>
      <c r="H137" s="146"/>
      <c r="I137" s="146"/>
      <c r="J137" s="146"/>
      <c r="K137" s="146"/>
      <c r="L137" s="146"/>
      <c r="M137" s="107"/>
      <c r="N137" s="107"/>
      <c r="O137" s="126"/>
      <c r="P137" s="126"/>
      <c r="Q137" s="136"/>
      <c r="R137" s="126"/>
      <c r="S137" s="126"/>
      <c r="T137" s="126"/>
      <c r="U137" s="126"/>
    </row>
    <row r="138" spans="1:21" ht="17.25" customHeight="1">
      <c r="A138" s="28"/>
      <c r="B138" s="290"/>
      <c r="C138" s="107"/>
      <c r="D138" s="97" t="s">
        <v>185</v>
      </c>
      <c r="E138" s="121" t="s">
        <v>282</v>
      </c>
      <c r="F138" s="138"/>
      <c r="G138" s="107"/>
      <c r="H138" s="107"/>
      <c r="I138" s="168">
        <f>'3 Asset quality'!R26</f>
        <v>0</v>
      </c>
      <c r="J138" s="107"/>
      <c r="K138" s="135">
        <f>I138</f>
        <v>0</v>
      </c>
      <c r="L138" s="107"/>
      <c r="M138" s="107"/>
      <c r="N138" s="107"/>
      <c r="O138" s="126"/>
      <c r="P138" s="126"/>
      <c r="Q138" s="136"/>
      <c r="R138" s="126"/>
      <c r="S138" s="126"/>
      <c r="T138" s="126"/>
      <c r="U138" s="126"/>
    </row>
    <row r="139" spans="1:21" ht="17.25" customHeight="1">
      <c r="A139" s="28"/>
      <c r="B139" s="290"/>
      <c r="C139" s="107"/>
      <c r="D139" s="97" t="s">
        <v>186</v>
      </c>
      <c r="E139" s="121" t="s">
        <v>283</v>
      </c>
      <c r="F139" s="138"/>
      <c r="G139" s="107"/>
      <c r="H139" s="107"/>
      <c r="I139" s="133"/>
      <c r="J139" s="133"/>
      <c r="K139" s="135">
        <f t="shared" si="5"/>
        <v>0</v>
      </c>
      <c r="L139" s="107"/>
      <c r="M139" s="107"/>
      <c r="N139" s="107"/>
      <c r="O139" s="126"/>
      <c r="P139" s="126"/>
      <c r="Q139" s="136"/>
      <c r="R139" s="126"/>
      <c r="S139" s="126"/>
      <c r="T139" s="126"/>
      <c r="U139" s="126"/>
    </row>
    <row r="140" spans="1:21" ht="17.25" customHeight="1">
      <c r="A140" s="28"/>
      <c r="B140" s="290"/>
      <c r="C140" s="107"/>
      <c r="D140" s="138"/>
      <c r="E140" s="141"/>
      <c r="F140" s="138"/>
      <c r="G140" s="107"/>
      <c r="H140" s="107"/>
      <c r="I140" s="107"/>
      <c r="J140" s="107"/>
      <c r="K140" s="107"/>
      <c r="L140" s="107"/>
      <c r="M140" s="107"/>
      <c r="N140" s="107"/>
      <c r="O140" s="126"/>
      <c r="P140" s="126"/>
      <c r="Q140" s="136"/>
      <c r="R140" s="126"/>
      <c r="S140" s="126"/>
      <c r="T140" s="126"/>
      <c r="U140" s="126"/>
    </row>
    <row r="141" spans="1:21" ht="17.25" customHeight="1">
      <c r="A141" s="28"/>
      <c r="B141" s="290">
        <v>5</v>
      </c>
      <c r="C141" s="295" t="s">
        <v>188</v>
      </c>
      <c r="D141" s="216"/>
      <c r="E141" s="138"/>
      <c r="F141" s="138"/>
      <c r="G141" s="107"/>
      <c r="H141" s="107"/>
      <c r="I141" s="135">
        <f>I142+I157</f>
        <v>0</v>
      </c>
      <c r="J141" s="135">
        <f>J142+J157</f>
        <v>0</v>
      </c>
      <c r="K141" s="135">
        <f t="shared" ref="K141:K161" si="6">I141+J141</f>
        <v>0</v>
      </c>
      <c r="L141" s="107"/>
      <c r="M141" s="135">
        <f>M142+M157</f>
        <v>0</v>
      </c>
      <c r="N141" s="107"/>
      <c r="O141" s="126"/>
      <c r="P141" s="150" t="s">
        <v>175</v>
      </c>
      <c r="Q141" s="139">
        <f>K141-Summary!K32</f>
        <v>0</v>
      </c>
      <c r="R141" s="126"/>
      <c r="S141" s="126"/>
      <c r="T141" s="126"/>
      <c r="U141" s="126"/>
    </row>
    <row r="142" spans="1:21" ht="17.25" customHeight="1">
      <c r="A142" s="28" t="s">
        <v>284</v>
      </c>
      <c r="B142" s="290"/>
      <c r="C142" s="107"/>
      <c r="D142" s="138"/>
      <c r="E142" s="141" t="s">
        <v>242</v>
      </c>
      <c r="F142" s="138"/>
      <c r="G142" s="107"/>
      <c r="H142" s="107"/>
      <c r="I142" s="135">
        <f>I143+I147+I152+I153+I154+I155+I156</f>
        <v>0</v>
      </c>
      <c r="J142" s="135">
        <f>J143+J147+J152+J153+J154+J155+J156</f>
        <v>0</v>
      </c>
      <c r="K142" s="135">
        <f t="shared" si="6"/>
        <v>0</v>
      </c>
      <c r="L142" s="107"/>
      <c r="M142" s="133"/>
      <c r="N142" s="107"/>
      <c r="O142" s="126"/>
      <c r="P142" s="126"/>
      <c r="Q142" s="136"/>
      <c r="R142" s="126"/>
      <c r="S142" s="126"/>
      <c r="T142" s="126"/>
      <c r="U142" s="126"/>
    </row>
    <row r="143" spans="1:21" ht="17.25" customHeight="1">
      <c r="A143" s="28"/>
      <c r="B143" s="290"/>
      <c r="C143" s="107"/>
      <c r="D143" s="97">
        <v>5.0999999999999996</v>
      </c>
      <c r="E143" s="121" t="s">
        <v>243</v>
      </c>
      <c r="F143" s="138"/>
      <c r="G143" s="107"/>
      <c r="H143" s="107"/>
      <c r="I143" s="135">
        <f>SUM(I144:I146)</f>
        <v>0</v>
      </c>
      <c r="J143" s="135">
        <f>SUM(J144:J146)</f>
        <v>0</v>
      </c>
      <c r="K143" s="135">
        <f t="shared" si="6"/>
        <v>0</v>
      </c>
      <c r="L143" s="107"/>
      <c r="M143" s="107"/>
      <c r="N143" s="107"/>
      <c r="O143" s="126"/>
      <c r="P143" s="126"/>
      <c r="Q143" s="136"/>
      <c r="R143" s="126"/>
      <c r="S143" s="126"/>
      <c r="T143" s="126"/>
      <c r="U143" s="126"/>
    </row>
    <row r="144" spans="1:21" ht="17.25" customHeight="1">
      <c r="A144" s="28"/>
      <c r="B144" s="290"/>
      <c r="C144" s="107"/>
      <c r="D144" s="138"/>
      <c r="E144" s="97">
        <v>5.1100000000000003</v>
      </c>
      <c r="F144" s="121" t="s">
        <v>255</v>
      </c>
      <c r="G144" s="107"/>
      <c r="H144" s="107"/>
      <c r="I144" s="133"/>
      <c r="J144" s="133"/>
      <c r="K144" s="135">
        <f t="shared" si="6"/>
        <v>0</v>
      </c>
      <c r="L144" s="107"/>
      <c r="M144" s="107"/>
      <c r="N144" s="107"/>
      <c r="O144" s="126"/>
      <c r="P144" s="126"/>
      <c r="Q144" s="136"/>
      <c r="R144" s="126"/>
      <c r="S144" s="126"/>
      <c r="T144" s="126"/>
      <c r="U144" s="126"/>
    </row>
    <row r="145" spans="1:21" ht="17.25" customHeight="1">
      <c r="A145" s="28"/>
      <c r="B145" s="290"/>
      <c r="C145" s="107"/>
      <c r="D145" s="138"/>
      <c r="E145" s="97">
        <v>5.12</v>
      </c>
      <c r="F145" s="121" t="s">
        <v>247</v>
      </c>
      <c r="G145" s="107"/>
      <c r="H145" s="107"/>
      <c r="I145" s="133"/>
      <c r="J145" s="133"/>
      <c r="K145" s="135">
        <f t="shared" si="6"/>
        <v>0</v>
      </c>
      <c r="L145" s="107"/>
      <c r="M145" s="107"/>
      <c r="N145" s="107"/>
      <c r="O145" s="126"/>
      <c r="P145" s="126"/>
      <c r="Q145" s="136"/>
      <c r="R145" s="126"/>
      <c r="S145" s="126"/>
      <c r="T145" s="126"/>
      <c r="U145" s="126"/>
    </row>
    <row r="146" spans="1:21" ht="17.25" customHeight="1">
      <c r="A146" s="28"/>
      <c r="B146" s="290"/>
      <c r="C146" s="107"/>
      <c r="D146" s="138"/>
      <c r="E146" s="97">
        <v>5.19</v>
      </c>
      <c r="F146" s="121" t="s">
        <v>248</v>
      </c>
      <c r="G146" s="107"/>
      <c r="H146" s="107"/>
      <c r="I146" s="133"/>
      <c r="J146" s="133"/>
      <c r="K146" s="135">
        <f t="shared" si="6"/>
        <v>0</v>
      </c>
      <c r="L146" s="107"/>
      <c r="M146" s="107"/>
      <c r="N146" s="107"/>
      <c r="O146" s="126"/>
      <c r="P146" s="126"/>
      <c r="Q146" s="136"/>
      <c r="R146" s="126"/>
      <c r="S146" s="126"/>
      <c r="T146" s="126"/>
      <c r="U146" s="126"/>
    </row>
    <row r="147" spans="1:21" ht="17.25" customHeight="1">
      <c r="A147" s="28"/>
      <c r="B147" s="290"/>
      <c r="C147" s="107"/>
      <c r="D147" s="97">
        <v>5.2</v>
      </c>
      <c r="E147" s="121" t="s">
        <v>249</v>
      </c>
      <c r="F147" s="138"/>
      <c r="G147" s="107"/>
      <c r="H147" s="107"/>
      <c r="I147" s="135">
        <f>SUM(I148:I151)</f>
        <v>0</v>
      </c>
      <c r="J147" s="135">
        <f>SUM(J148:J151)</f>
        <v>0</v>
      </c>
      <c r="K147" s="135">
        <f t="shared" si="6"/>
        <v>0</v>
      </c>
      <c r="L147" s="107"/>
      <c r="M147" s="107"/>
      <c r="N147" s="107"/>
      <c r="O147" s="126"/>
      <c r="P147" s="126"/>
      <c r="Q147" s="136"/>
      <c r="R147" s="126"/>
      <c r="S147" s="126"/>
      <c r="T147" s="126"/>
      <c r="U147" s="126"/>
    </row>
    <row r="148" spans="1:21" ht="17.25" customHeight="1">
      <c r="A148" s="28"/>
      <c r="B148" s="290"/>
      <c r="C148" s="107"/>
      <c r="D148" s="138"/>
      <c r="E148" s="97">
        <v>5.21</v>
      </c>
      <c r="F148" s="121" t="s">
        <v>259</v>
      </c>
      <c r="G148" s="107"/>
      <c r="H148" s="107"/>
      <c r="I148" s="133"/>
      <c r="J148" s="133"/>
      <c r="K148" s="135">
        <f t="shared" si="6"/>
        <v>0</v>
      </c>
      <c r="L148" s="107"/>
      <c r="M148" s="107"/>
      <c r="N148" s="107"/>
      <c r="O148" s="126"/>
      <c r="P148" s="126"/>
      <c r="Q148" s="136"/>
      <c r="R148" s="126"/>
      <c r="S148" s="126"/>
      <c r="T148" s="126"/>
      <c r="U148" s="126"/>
    </row>
    <row r="149" spans="1:21" ht="17.25" customHeight="1">
      <c r="A149" s="28"/>
      <c r="B149" s="290"/>
      <c r="C149" s="107"/>
      <c r="D149" s="138"/>
      <c r="E149" s="97">
        <v>5.22</v>
      </c>
      <c r="F149" s="121" t="s">
        <v>260</v>
      </c>
      <c r="G149" s="107"/>
      <c r="H149" s="107"/>
      <c r="I149" s="133"/>
      <c r="J149" s="133"/>
      <c r="K149" s="135">
        <f t="shared" si="6"/>
        <v>0</v>
      </c>
      <c r="L149" s="107"/>
      <c r="M149" s="107"/>
      <c r="N149" s="107"/>
      <c r="O149" s="126"/>
      <c r="P149" s="126"/>
      <c r="Q149" s="136"/>
      <c r="R149" s="126"/>
      <c r="S149" s="126"/>
      <c r="T149" s="126"/>
      <c r="U149" s="126"/>
    </row>
    <row r="150" spans="1:21" ht="17.25" customHeight="1">
      <c r="A150" s="28"/>
      <c r="B150" s="290"/>
      <c r="C150" s="107"/>
      <c r="D150" s="138"/>
      <c r="E150" s="97">
        <v>5.23</v>
      </c>
      <c r="F150" s="121" t="s">
        <v>261</v>
      </c>
      <c r="G150" s="107"/>
      <c r="H150" s="107"/>
      <c r="I150" s="133"/>
      <c r="J150" s="133"/>
      <c r="K150" s="135">
        <f t="shared" si="6"/>
        <v>0</v>
      </c>
      <c r="L150" s="107"/>
      <c r="M150" s="107"/>
      <c r="N150" s="107"/>
      <c r="O150" s="126"/>
      <c r="P150" s="126"/>
      <c r="Q150" s="136"/>
      <c r="R150" s="126"/>
      <c r="S150" s="126"/>
      <c r="T150" s="126"/>
      <c r="U150" s="126"/>
    </row>
    <row r="151" spans="1:21" ht="17.25" customHeight="1">
      <c r="A151" s="28"/>
      <c r="B151" s="290"/>
      <c r="C151" s="107"/>
      <c r="D151" s="138"/>
      <c r="E151" s="97">
        <v>5.29</v>
      </c>
      <c r="F151" s="121" t="s">
        <v>262</v>
      </c>
      <c r="G151" s="107"/>
      <c r="H151" s="107"/>
      <c r="I151" s="133"/>
      <c r="J151" s="133"/>
      <c r="K151" s="135">
        <f t="shared" si="6"/>
        <v>0</v>
      </c>
      <c r="L151" s="107"/>
      <c r="M151" s="107"/>
      <c r="N151" s="107"/>
      <c r="O151" s="126"/>
      <c r="P151" s="126"/>
      <c r="Q151" s="136"/>
      <c r="R151" s="126"/>
      <c r="S151" s="126"/>
      <c r="T151" s="126"/>
      <c r="U151" s="126"/>
    </row>
    <row r="152" spans="1:21" ht="17.25" customHeight="1">
      <c r="A152" s="28"/>
      <c r="B152" s="290"/>
      <c r="C152" s="107"/>
      <c r="D152" s="97">
        <v>5.3</v>
      </c>
      <c r="E152" s="121" t="s">
        <v>264</v>
      </c>
      <c r="F152" s="138"/>
      <c r="G152" s="107"/>
      <c r="H152" s="107"/>
      <c r="I152" s="133"/>
      <c r="J152" s="133"/>
      <c r="K152" s="135">
        <f t="shared" si="6"/>
        <v>0</v>
      </c>
      <c r="L152" s="107"/>
      <c r="M152" s="107"/>
      <c r="N152" s="107"/>
      <c r="O152" s="126"/>
      <c r="P152" s="126"/>
      <c r="Q152" s="136"/>
      <c r="R152" s="126"/>
      <c r="S152" s="126"/>
      <c r="T152" s="126"/>
      <c r="U152" s="126"/>
    </row>
    <row r="153" spans="1:21" ht="17.25" customHeight="1">
      <c r="A153" s="28"/>
      <c r="B153" s="290"/>
      <c r="C153" s="107"/>
      <c r="D153" s="97">
        <v>5.4</v>
      </c>
      <c r="E153" s="121" t="s">
        <v>265</v>
      </c>
      <c r="F153" s="138"/>
      <c r="G153" s="107"/>
      <c r="H153" s="107"/>
      <c r="I153" s="133"/>
      <c r="J153" s="133"/>
      <c r="K153" s="135">
        <f t="shared" si="6"/>
        <v>0</v>
      </c>
      <c r="L153" s="107"/>
      <c r="M153" s="107"/>
      <c r="N153" s="107"/>
      <c r="O153" s="126"/>
      <c r="P153" s="126"/>
      <c r="Q153" s="136"/>
      <c r="R153" s="126"/>
      <c r="S153" s="126"/>
      <c r="T153" s="126"/>
      <c r="U153" s="126"/>
    </row>
    <row r="154" spans="1:21" ht="17.25" customHeight="1">
      <c r="A154" s="28"/>
      <c r="B154" s="290"/>
      <c r="C154" s="107"/>
      <c r="D154" s="97">
        <v>5.5</v>
      </c>
      <c r="E154" s="121" t="s">
        <v>266</v>
      </c>
      <c r="F154" s="138"/>
      <c r="G154" s="107"/>
      <c r="H154" s="107"/>
      <c r="I154" s="133"/>
      <c r="J154" s="133"/>
      <c r="K154" s="135">
        <f t="shared" si="6"/>
        <v>0</v>
      </c>
      <c r="L154" s="107"/>
      <c r="M154" s="107"/>
      <c r="N154" s="107"/>
      <c r="O154" s="126"/>
      <c r="P154" s="126"/>
      <c r="Q154" s="136"/>
      <c r="R154" s="126"/>
      <c r="S154" s="126"/>
      <c r="T154" s="126"/>
      <c r="U154" s="126"/>
    </row>
    <row r="155" spans="1:21" ht="17.25" customHeight="1">
      <c r="A155" s="28"/>
      <c r="B155" s="290"/>
      <c r="C155" s="107"/>
      <c r="D155" s="97">
        <v>5.6</v>
      </c>
      <c r="E155" s="121" t="s">
        <v>267</v>
      </c>
      <c r="F155" s="138"/>
      <c r="G155" s="107"/>
      <c r="H155" s="107"/>
      <c r="I155" s="133"/>
      <c r="J155" s="133"/>
      <c r="K155" s="135">
        <f t="shared" si="6"/>
        <v>0</v>
      </c>
      <c r="L155" s="107"/>
      <c r="M155" s="107"/>
      <c r="N155" s="107"/>
      <c r="O155" s="126"/>
      <c r="P155" s="126"/>
      <c r="Q155" s="136"/>
      <c r="R155" s="126"/>
      <c r="S155" s="126"/>
      <c r="T155" s="126"/>
      <c r="U155" s="126"/>
    </row>
    <row r="156" spans="1:21" ht="17.25" customHeight="1">
      <c r="A156" s="28"/>
      <c r="B156" s="290"/>
      <c r="C156" s="107"/>
      <c r="D156" s="97">
        <v>5.7</v>
      </c>
      <c r="E156" s="121" t="s">
        <v>280</v>
      </c>
      <c r="F156" s="138"/>
      <c r="G156" s="107"/>
      <c r="H156" s="107"/>
      <c r="I156" s="133"/>
      <c r="J156" s="133"/>
      <c r="K156" s="135">
        <f t="shared" si="6"/>
        <v>0</v>
      </c>
      <c r="L156" s="107"/>
      <c r="M156" s="107"/>
      <c r="N156" s="107"/>
      <c r="O156" s="126"/>
      <c r="P156" s="126"/>
      <c r="Q156" s="136"/>
      <c r="R156" s="126"/>
      <c r="S156" s="126"/>
      <c r="T156" s="126"/>
      <c r="U156" s="126"/>
    </row>
    <row r="157" spans="1:21" ht="17.25" customHeight="1">
      <c r="A157" s="28" t="s">
        <v>285</v>
      </c>
      <c r="B157" s="290"/>
      <c r="C157" s="107"/>
      <c r="D157" s="138"/>
      <c r="E157" s="141" t="s">
        <v>251</v>
      </c>
      <c r="F157" s="138"/>
      <c r="G157" s="107"/>
      <c r="H157" s="107"/>
      <c r="I157" s="135">
        <f>SUM(I158:I161)</f>
        <v>0</v>
      </c>
      <c r="J157" s="135">
        <f>SUM(J158:J161)</f>
        <v>0</v>
      </c>
      <c r="K157" s="135">
        <f t="shared" si="6"/>
        <v>0</v>
      </c>
      <c r="L157" s="107"/>
      <c r="M157" s="133"/>
      <c r="N157" s="107"/>
      <c r="O157" s="126"/>
      <c r="P157" s="126"/>
      <c r="Q157" s="136"/>
      <c r="R157" s="126"/>
      <c r="S157" s="126"/>
      <c r="T157" s="126"/>
      <c r="U157" s="126"/>
    </row>
    <row r="158" spans="1:21" ht="17.25" customHeight="1">
      <c r="A158" s="28"/>
      <c r="B158" s="290"/>
      <c r="C158" s="107"/>
      <c r="D158" s="97">
        <v>5.91</v>
      </c>
      <c r="E158" s="121" t="s">
        <v>252</v>
      </c>
      <c r="F158" s="121"/>
      <c r="G158" s="107"/>
      <c r="H158" s="107"/>
      <c r="I158" s="133"/>
      <c r="J158" s="133"/>
      <c r="K158" s="135">
        <f t="shared" si="6"/>
        <v>0</v>
      </c>
      <c r="L158" s="107"/>
      <c r="M158" s="107"/>
      <c r="N158" s="107"/>
      <c r="O158" s="126"/>
      <c r="P158" s="126"/>
      <c r="Q158" s="136"/>
      <c r="R158" s="126"/>
      <c r="S158" s="126"/>
      <c r="T158" s="126"/>
      <c r="U158" s="126"/>
    </row>
    <row r="159" spans="1:21" ht="17.25" customHeight="1">
      <c r="A159" s="28"/>
      <c r="B159" s="290"/>
      <c r="C159" s="107"/>
      <c r="D159" s="97">
        <v>5.92</v>
      </c>
      <c r="E159" s="121" t="s">
        <v>270</v>
      </c>
      <c r="F159" s="121"/>
      <c r="G159" s="107"/>
      <c r="H159" s="107"/>
      <c r="I159" s="133"/>
      <c r="J159" s="133"/>
      <c r="K159" s="135">
        <f t="shared" si="6"/>
        <v>0</v>
      </c>
      <c r="L159" s="107"/>
      <c r="M159" s="107"/>
      <c r="N159" s="107"/>
      <c r="O159" s="126"/>
      <c r="P159" s="126"/>
      <c r="Q159" s="136"/>
      <c r="R159" s="126"/>
      <c r="S159" s="126"/>
      <c r="T159" s="126"/>
      <c r="U159" s="126"/>
    </row>
    <row r="160" spans="1:21" ht="17.25" customHeight="1">
      <c r="A160" s="28"/>
      <c r="B160" s="290"/>
      <c r="C160" s="107"/>
      <c r="D160" s="97">
        <v>5.93</v>
      </c>
      <c r="E160" s="121" t="s">
        <v>271</v>
      </c>
      <c r="F160" s="138"/>
      <c r="G160" s="107"/>
      <c r="H160" s="107"/>
      <c r="I160" s="133"/>
      <c r="J160" s="133"/>
      <c r="K160" s="135">
        <f t="shared" si="6"/>
        <v>0</v>
      </c>
      <c r="L160" s="107"/>
      <c r="M160" s="107"/>
      <c r="N160" s="107"/>
      <c r="O160" s="126"/>
      <c r="P160" s="126"/>
      <c r="Q160" s="136"/>
      <c r="R160" s="126"/>
      <c r="S160" s="126"/>
      <c r="T160" s="126"/>
      <c r="U160" s="126"/>
    </row>
    <row r="161" spans="1:21" ht="17.25" customHeight="1">
      <c r="A161" s="28"/>
      <c r="B161" s="290"/>
      <c r="C161" s="107"/>
      <c r="D161" s="97">
        <v>5.99</v>
      </c>
      <c r="E161" s="121" t="s">
        <v>253</v>
      </c>
      <c r="F161" s="138"/>
      <c r="G161" s="107"/>
      <c r="H161" s="107"/>
      <c r="I161" s="133"/>
      <c r="J161" s="133"/>
      <c r="K161" s="135">
        <f t="shared" si="6"/>
        <v>0</v>
      </c>
      <c r="L161" s="107"/>
      <c r="M161" s="107"/>
      <c r="N161" s="107"/>
      <c r="O161" s="126"/>
      <c r="P161" s="126"/>
      <c r="Q161" s="136"/>
      <c r="R161" s="126"/>
      <c r="S161" s="126"/>
      <c r="T161" s="126"/>
      <c r="U161" s="126"/>
    </row>
    <row r="162" spans="1:21" ht="17.25" customHeight="1">
      <c r="A162" s="28"/>
      <c r="B162" s="290"/>
      <c r="C162" s="107"/>
      <c r="D162" s="138"/>
      <c r="E162" s="138"/>
      <c r="F162" s="138"/>
      <c r="G162" s="107"/>
      <c r="H162" s="107"/>
      <c r="I162" s="107"/>
      <c r="J162" s="107"/>
      <c r="K162" s="107"/>
      <c r="L162" s="107"/>
      <c r="M162" s="107"/>
      <c r="N162" s="107"/>
      <c r="O162" s="126"/>
      <c r="P162" s="126"/>
      <c r="Q162" s="136"/>
      <c r="R162" s="126"/>
      <c r="S162" s="126"/>
      <c r="T162" s="126"/>
      <c r="U162" s="126"/>
    </row>
    <row r="163" spans="1:21" ht="17.25" customHeight="1">
      <c r="A163" s="28" t="s">
        <v>286</v>
      </c>
      <c r="B163" s="290">
        <v>6</v>
      </c>
      <c r="C163" s="171" t="s">
        <v>189</v>
      </c>
      <c r="D163" s="223"/>
      <c r="E163" s="138"/>
      <c r="F163" s="138"/>
      <c r="G163" s="107"/>
      <c r="H163" s="107"/>
      <c r="I163" s="135">
        <f>I165+I173+I178</f>
        <v>0</v>
      </c>
      <c r="J163" s="135">
        <f>J165+J173+J178</f>
        <v>0</v>
      </c>
      <c r="K163" s="135">
        <f>I163+J163</f>
        <v>0</v>
      </c>
      <c r="L163" s="107"/>
      <c r="M163" s="135">
        <f>M165+M173</f>
        <v>0</v>
      </c>
      <c r="N163" s="107"/>
      <c r="O163" s="126"/>
      <c r="P163" s="150" t="s">
        <v>175</v>
      </c>
      <c r="Q163" s="139">
        <f>K163-Summary!K34</f>
        <v>0</v>
      </c>
      <c r="R163" s="126"/>
      <c r="S163" s="126"/>
      <c r="T163" s="126"/>
      <c r="U163" s="126"/>
    </row>
    <row r="164" spans="1:21" ht="17.25" customHeight="1">
      <c r="A164" s="28"/>
      <c r="B164" s="290"/>
      <c r="C164" s="107"/>
      <c r="D164" s="138"/>
      <c r="E164" s="138"/>
      <c r="F164" s="138"/>
      <c r="G164" s="107"/>
      <c r="H164" s="107"/>
      <c r="I164" s="107"/>
      <c r="J164" s="107"/>
      <c r="K164" s="107"/>
      <c r="L164" s="107"/>
      <c r="M164" s="107"/>
      <c r="N164" s="107"/>
      <c r="O164" s="126"/>
      <c r="P164" s="126"/>
      <c r="Q164" s="136"/>
      <c r="R164" s="126"/>
      <c r="S164" s="126"/>
      <c r="T164" s="126"/>
      <c r="U164" s="126"/>
    </row>
    <row r="165" spans="1:21" ht="17.25" customHeight="1">
      <c r="A165" s="28" t="s">
        <v>287</v>
      </c>
      <c r="B165" s="290"/>
      <c r="C165" s="329">
        <v>6.1</v>
      </c>
      <c r="D165" s="222" t="s">
        <v>288</v>
      </c>
      <c r="E165" s="138"/>
      <c r="F165" s="138"/>
      <c r="G165" s="107"/>
      <c r="H165" s="107"/>
      <c r="I165" s="135">
        <f>SUM(I166:I171)</f>
        <v>0</v>
      </c>
      <c r="J165" s="135">
        <f>SUM(J166:J171)</f>
        <v>0</v>
      </c>
      <c r="K165" s="135">
        <f t="shared" ref="K165:K170" si="7">I165+J165</f>
        <v>0</v>
      </c>
      <c r="L165" s="107"/>
      <c r="M165" s="133"/>
      <c r="N165" s="107"/>
      <c r="O165" s="126"/>
      <c r="P165" s="150" t="s">
        <v>175</v>
      </c>
      <c r="Q165" s="139">
        <f>K165-Summary!K35</f>
        <v>0</v>
      </c>
      <c r="R165" s="126"/>
      <c r="S165" s="126"/>
      <c r="T165" s="126"/>
      <c r="U165" s="126"/>
    </row>
    <row r="166" spans="1:21" ht="17.25" customHeight="1">
      <c r="A166" s="28"/>
      <c r="B166" s="290"/>
      <c r="C166" s="328"/>
      <c r="D166" s="97">
        <v>6.11</v>
      </c>
      <c r="E166" s="121" t="s">
        <v>247</v>
      </c>
      <c r="F166" s="121"/>
      <c r="G166" s="107"/>
      <c r="H166" s="107"/>
      <c r="I166" s="133"/>
      <c r="J166" s="133"/>
      <c r="K166" s="135">
        <f t="shared" si="7"/>
        <v>0</v>
      </c>
      <c r="L166" s="107"/>
      <c r="M166" s="107"/>
      <c r="N166" s="107"/>
      <c r="O166" s="126"/>
      <c r="P166" s="126"/>
      <c r="Q166" s="136"/>
      <c r="R166" s="126"/>
      <c r="S166" s="126"/>
      <c r="T166" s="126"/>
      <c r="U166" s="126"/>
    </row>
    <row r="167" spans="1:21" ht="17.25" customHeight="1">
      <c r="A167" s="28"/>
      <c r="B167" s="290"/>
      <c r="C167" s="328"/>
      <c r="D167" s="97">
        <v>6.12</v>
      </c>
      <c r="E167" s="121" t="s">
        <v>289</v>
      </c>
      <c r="F167" s="121"/>
      <c r="G167" s="107"/>
      <c r="H167" s="107"/>
      <c r="I167" s="133"/>
      <c r="J167" s="133"/>
      <c r="K167" s="135">
        <f t="shared" si="7"/>
        <v>0</v>
      </c>
      <c r="L167" s="107"/>
      <c r="M167" s="107"/>
      <c r="N167" s="107"/>
      <c r="O167" s="126"/>
      <c r="P167" s="126"/>
      <c r="Q167" s="136"/>
      <c r="R167" s="126"/>
      <c r="S167" s="126"/>
      <c r="T167" s="126"/>
      <c r="U167" s="126"/>
    </row>
    <row r="168" spans="1:21" ht="17.25" customHeight="1">
      <c r="A168" s="28"/>
      <c r="B168" s="290"/>
      <c r="C168" s="328"/>
      <c r="D168" s="97">
        <v>6.13</v>
      </c>
      <c r="E168" s="121" t="s">
        <v>249</v>
      </c>
      <c r="F168" s="121"/>
      <c r="G168" s="107"/>
      <c r="H168" s="107"/>
      <c r="I168" s="133"/>
      <c r="J168" s="133"/>
      <c r="K168" s="135">
        <f t="shared" si="7"/>
        <v>0</v>
      </c>
      <c r="L168" s="107"/>
      <c r="M168" s="107"/>
      <c r="N168" s="107"/>
      <c r="O168" s="126"/>
      <c r="P168" s="126"/>
      <c r="Q168" s="136"/>
      <c r="R168" s="126"/>
      <c r="S168" s="126"/>
      <c r="T168" s="126"/>
      <c r="U168" s="126"/>
    </row>
    <row r="169" spans="1:21" ht="17.25" customHeight="1">
      <c r="B169" s="290"/>
      <c r="C169" s="328"/>
      <c r="D169" s="97">
        <v>6.14</v>
      </c>
      <c r="E169" s="121" t="s">
        <v>290</v>
      </c>
      <c r="F169" s="121"/>
      <c r="G169" s="107"/>
      <c r="H169" s="107"/>
      <c r="I169" s="133"/>
      <c r="J169" s="133"/>
      <c r="K169" s="135">
        <f t="shared" si="7"/>
        <v>0</v>
      </c>
      <c r="L169" s="107"/>
      <c r="M169" s="107"/>
      <c r="N169" s="107"/>
      <c r="O169" s="126"/>
      <c r="P169" s="126"/>
      <c r="Q169" s="136"/>
      <c r="R169" s="126"/>
      <c r="S169" s="126"/>
      <c r="T169" s="126"/>
      <c r="U169" s="126"/>
    </row>
    <row r="170" spans="1:21" ht="17.25" customHeight="1">
      <c r="B170" s="290"/>
      <c r="C170" s="328"/>
      <c r="D170" s="97">
        <v>6.15</v>
      </c>
      <c r="E170" s="121" t="s">
        <v>280</v>
      </c>
      <c r="F170" s="121"/>
      <c r="G170" s="107"/>
      <c r="H170" s="107"/>
      <c r="I170" s="133"/>
      <c r="J170" s="133"/>
      <c r="K170" s="135">
        <f t="shared" si="7"/>
        <v>0</v>
      </c>
      <c r="L170" s="107"/>
      <c r="M170" s="107"/>
      <c r="N170" s="107"/>
      <c r="O170" s="126"/>
      <c r="P170" s="126"/>
      <c r="Q170" s="136"/>
      <c r="R170" s="126"/>
      <c r="S170" s="126"/>
      <c r="T170" s="126"/>
      <c r="U170" s="126"/>
    </row>
    <row r="171" spans="1:21" ht="17.25" customHeight="1">
      <c r="A171" s="28" t="s">
        <v>291</v>
      </c>
      <c r="B171" s="290"/>
      <c r="C171" s="328"/>
      <c r="D171" s="97">
        <v>6.19</v>
      </c>
      <c r="E171" s="121" t="s">
        <v>292</v>
      </c>
      <c r="F171" s="121"/>
      <c r="G171" s="107"/>
      <c r="H171" s="107"/>
      <c r="I171" s="133"/>
      <c r="J171" s="133"/>
      <c r="K171" s="135">
        <f t="shared" ref="K171" si="8">I171+J171</f>
        <v>0</v>
      </c>
      <c r="L171" s="107"/>
      <c r="M171" s="107"/>
      <c r="N171" s="107"/>
      <c r="O171" s="126"/>
      <c r="P171" s="126"/>
      <c r="Q171" s="136"/>
      <c r="R171" s="126"/>
      <c r="S171" s="126"/>
      <c r="T171" s="126"/>
      <c r="U171" s="126"/>
    </row>
    <row r="172" spans="1:21" ht="17.25" customHeight="1">
      <c r="A172" s="28"/>
      <c r="B172" s="290"/>
      <c r="C172" s="328"/>
      <c r="D172" s="97"/>
      <c r="E172" s="121"/>
      <c r="F172" s="121"/>
      <c r="G172" s="107"/>
      <c r="H172" s="107"/>
      <c r="I172" s="107"/>
      <c r="J172" s="107"/>
      <c r="K172" s="107"/>
      <c r="L172" s="107"/>
      <c r="M172" s="107"/>
      <c r="N172" s="107"/>
      <c r="O172" s="126"/>
      <c r="P172" s="126"/>
      <c r="Q172" s="136"/>
      <c r="R172" s="126"/>
      <c r="S172" s="126"/>
      <c r="T172" s="126"/>
      <c r="U172" s="126"/>
    </row>
    <row r="173" spans="1:21" ht="17.25" customHeight="1">
      <c r="A173" s="28" t="s">
        <v>287</v>
      </c>
      <c r="B173" s="290"/>
      <c r="C173" s="329">
        <v>6.2</v>
      </c>
      <c r="D173" s="222" t="s">
        <v>293</v>
      </c>
      <c r="E173" s="138"/>
      <c r="F173" s="138"/>
      <c r="G173" s="107"/>
      <c r="H173" s="107"/>
      <c r="I173" s="135">
        <f>SUM(I174:I176)</f>
        <v>0</v>
      </c>
      <c r="J173" s="135">
        <f>SUM(J174:J176)</f>
        <v>0</v>
      </c>
      <c r="K173" s="135">
        <f t="shared" ref="K173:K176" si="9">I173+J173</f>
        <v>0</v>
      </c>
      <c r="L173" s="107"/>
      <c r="M173" s="133"/>
      <c r="N173" s="107"/>
      <c r="O173" s="126"/>
      <c r="P173" s="150" t="s">
        <v>175</v>
      </c>
      <c r="Q173" s="139">
        <f>K173-Summary!K36</f>
        <v>0</v>
      </c>
      <c r="R173" s="126"/>
      <c r="S173" s="126"/>
      <c r="T173" s="126"/>
      <c r="U173" s="126"/>
    </row>
    <row r="174" spans="1:21" ht="17.25" customHeight="1">
      <c r="A174" s="28"/>
      <c r="B174" s="290"/>
      <c r="C174" s="328"/>
      <c r="D174" s="97">
        <v>6.21</v>
      </c>
      <c r="E174" s="121" t="s">
        <v>294</v>
      </c>
      <c r="F174" s="138"/>
      <c r="G174" s="107"/>
      <c r="H174" s="107"/>
      <c r="I174" s="133"/>
      <c r="J174" s="133"/>
      <c r="K174" s="135">
        <f t="shared" si="9"/>
        <v>0</v>
      </c>
      <c r="L174" s="107"/>
      <c r="M174" s="107"/>
      <c r="N174" s="107"/>
      <c r="O174" s="126"/>
      <c r="P174" s="126"/>
      <c r="Q174" s="136"/>
      <c r="R174" s="126"/>
      <c r="S174" s="126"/>
      <c r="T174" s="126"/>
      <c r="U174" s="126"/>
    </row>
    <row r="175" spans="1:21" ht="17.25" customHeight="1">
      <c r="A175" s="28"/>
      <c r="B175" s="290"/>
      <c r="C175" s="328"/>
      <c r="D175" s="97">
        <v>6.22</v>
      </c>
      <c r="E175" s="121" t="s">
        <v>229</v>
      </c>
      <c r="F175" s="138"/>
      <c r="G175" s="107"/>
      <c r="H175" s="107"/>
      <c r="I175" s="133"/>
      <c r="J175" s="133"/>
      <c r="K175" s="135">
        <f t="shared" si="9"/>
        <v>0</v>
      </c>
      <c r="L175" s="107"/>
      <c r="M175" s="107"/>
      <c r="N175" s="107"/>
      <c r="O175" s="126"/>
      <c r="P175" s="126"/>
      <c r="Q175" s="136"/>
      <c r="R175" s="126"/>
      <c r="S175" s="126"/>
      <c r="T175" s="126"/>
      <c r="U175" s="126"/>
    </row>
    <row r="176" spans="1:21" ht="17.25" customHeight="1">
      <c r="A176" s="28" t="s">
        <v>291</v>
      </c>
      <c r="B176" s="290"/>
      <c r="C176" s="328"/>
      <c r="D176" s="97">
        <v>6.29</v>
      </c>
      <c r="E176" s="121" t="s">
        <v>292</v>
      </c>
      <c r="F176" s="138"/>
      <c r="G176" s="107"/>
      <c r="H176" s="107"/>
      <c r="I176" s="133"/>
      <c r="J176" s="133"/>
      <c r="K176" s="135">
        <f t="shared" si="9"/>
        <v>0</v>
      </c>
      <c r="L176" s="107"/>
      <c r="M176" s="107"/>
      <c r="N176" s="107"/>
      <c r="O176" s="126"/>
      <c r="P176" s="126"/>
      <c r="Q176" s="136"/>
      <c r="R176" s="126"/>
      <c r="S176" s="126"/>
      <c r="T176" s="126"/>
      <c r="U176" s="126"/>
    </row>
    <row r="177" spans="1:21" ht="17.25" customHeight="1">
      <c r="A177" s="28"/>
      <c r="B177" s="290"/>
      <c r="C177" s="328"/>
      <c r="D177" s="97"/>
      <c r="E177" s="121"/>
      <c r="F177" s="138"/>
      <c r="G177" s="107"/>
      <c r="H177" s="107"/>
      <c r="I177" s="107"/>
      <c r="J177" s="107"/>
      <c r="K177" s="107"/>
      <c r="L177" s="107"/>
      <c r="M177" s="107"/>
      <c r="N177" s="107"/>
      <c r="O177" s="126"/>
      <c r="P177" s="126"/>
      <c r="Q177" s="136"/>
      <c r="R177" s="126"/>
      <c r="S177" s="126"/>
      <c r="T177" s="126"/>
      <c r="U177" s="126"/>
    </row>
    <row r="178" spans="1:21" ht="17.25" customHeight="1">
      <c r="A178" s="28" t="s">
        <v>287</v>
      </c>
      <c r="B178" s="290"/>
      <c r="C178" s="329">
        <v>6.9</v>
      </c>
      <c r="D178" s="222" t="s">
        <v>192</v>
      </c>
      <c r="E178" s="222"/>
      <c r="F178" s="138"/>
      <c r="G178" s="107"/>
      <c r="H178" s="107"/>
      <c r="I178" s="133"/>
      <c r="J178" s="133"/>
      <c r="K178" s="113">
        <f>I178+J178</f>
        <v>0</v>
      </c>
      <c r="L178" s="107"/>
      <c r="M178" s="107"/>
      <c r="N178" s="107"/>
      <c r="O178" s="126"/>
      <c r="P178" s="150" t="s">
        <v>175</v>
      </c>
      <c r="Q178" s="139">
        <f>K178-Summary!K37</f>
        <v>0</v>
      </c>
      <c r="R178" s="126"/>
      <c r="S178" s="126"/>
      <c r="T178" s="126"/>
      <c r="U178" s="126"/>
    </row>
    <row r="179" spans="1:21" ht="17.25" customHeight="1">
      <c r="A179" s="28"/>
      <c r="B179" s="290"/>
      <c r="C179" s="107"/>
      <c r="D179" s="138"/>
      <c r="E179" s="138"/>
      <c r="F179" s="138"/>
      <c r="G179" s="107"/>
      <c r="H179" s="107"/>
      <c r="I179" s="107"/>
      <c r="J179" s="107"/>
      <c r="K179" s="107"/>
      <c r="L179" s="107"/>
      <c r="M179" s="107"/>
      <c r="N179" s="107"/>
      <c r="O179" s="126"/>
      <c r="P179" s="126"/>
      <c r="Q179" s="136"/>
      <c r="R179" s="126"/>
      <c r="S179" s="126"/>
      <c r="T179" s="126"/>
      <c r="U179" s="126"/>
    </row>
    <row r="180" spans="1:21" ht="17.25" customHeight="1">
      <c r="A180" s="28"/>
      <c r="B180" s="294">
        <v>7</v>
      </c>
      <c r="C180" s="286" t="s">
        <v>193</v>
      </c>
      <c r="D180" s="138"/>
      <c r="E180" s="138"/>
      <c r="F180" s="138"/>
      <c r="G180" s="107"/>
      <c r="H180" s="107"/>
      <c r="I180" s="135">
        <f>I181+I196</f>
        <v>0</v>
      </c>
      <c r="J180" s="135">
        <f>J181+J196</f>
        <v>0</v>
      </c>
      <c r="K180" s="135">
        <f t="shared" ref="K180:K200" si="10">I180+J180</f>
        <v>0</v>
      </c>
      <c r="L180" s="107"/>
      <c r="M180" s="135">
        <f>M181+M196</f>
        <v>0</v>
      </c>
      <c r="N180" s="107"/>
      <c r="O180" s="126"/>
      <c r="P180" s="150" t="s">
        <v>175</v>
      </c>
      <c r="Q180" s="139">
        <f>K180-Summary!K39</f>
        <v>0</v>
      </c>
      <c r="R180" s="126"/>
      <c r="S180" s="126"/>
      <c r="T180" s="126"/>
      <c r="U180" s="126"/>
    </row>
    <row r="181" spans="1:21" ht="17.25" customHeight="1">
      <c r="A181" s="28"/>
      <c r="B181" s="290"/>
      <c r="C181" s="107"/>
      <c r="D181" s="138"/>
      <c r="E181" s="141" t="s">
        <v>258</v>
      </c>
      <c r="F181" s="138"/>
      <c r="G181" s="107"/>
      <c r="H181" s="107"/>
      <c r="I181" s="135">
        <f>I182+I186+I191+I192+I193+I194+I195</f>
        <v>0</v>
      </c>
      <c r="J181" s="135">
        <f>J182+J186+J191+J192+J193+J194+J195</f>
        <v>0</v>
      </c>
      <c r="K181" s="135">
        <f t="shared" si="10"/>
        <v>0</v>
      </c>
      <c r="L181" s="107"/>
      <c r="M181" s="133"/>
      <c r="N181" s="107"/>
      <c r="O181" s="126"/>
      <c r="P181" s="126"/>
      <c r="Q181" s="136"/>
      <c r="R181" s="126"/>
      <c r="S181" s="126"/>
      <c r="T181" s="126"/>
      <c r="U181" s="126"/>
    </row>
    <row r="182" spans="1:21" ht="17.25" customHeight="1">
      <c r="A182" s="28"/>
      <c r="B182" s="290"/>
      <c r="C182" s="107"/>
      <c r="D182" s="97">
        <v>7.1</v>
      </c>
      <c r="E182" s="121" t="s">
        <v>243</v>
      </c>
      <c r="F182" s="138"/>
      <c r="G182" s="107"/>
      <c r="H182" s="107"/>
      <c r="I182" s="135">
        <f>SUM(I183:I185)</f>
        <v>0</v>
      </c>
      <c r="J182" s="135">
        <f>SUM(J183:J185)</f>
        <v>0</v>
      </c>
      <c r="K182" s="135">
        <f t="shared" si="10"/>
        <v>0</v>
      </c>
      <c r="L182" s="107"/>
      <c r="M182" s="107"/>
      <c r="N182" s="107"/>
      <c r="O182" s="126"/>
      <c r="P182" s="126"/>
      <c r="Q182" s="136"/>
      <c r="R182" s="126"/>
      <c r="S182" s="126"/>
      <c r="T182" s="126"/>
      <c r="U182" s="126"/>
    </row>
    <row r="183" spans="1:21" ht="17.25" customHeight="1">
      <c r="A183" s="28"/>
      <c r="B183" s="290"/>
      <c r="C183" s="107"/>
      <c r="D183" s="138"/>
      <c r="E183" s="97">
        <v>7.11</v>
      </c>
      <c r="F183" s="121" t="s">
        <v>255</v>
      </c>
      <c r="G183" s="107"/>
      <c r="H183" s="107"/>
      <c r="I183" s="133"/>
      <c r="J183" s="133"/>
      <c r="K183" s="135">
        <f t="shared" si="10"/>
        <v>0</v>
      </c>
      <c r="L183" s="107"/>
      <c r="M183" s="107"/>
      <c r="N183" s="107"/>
      <c r="O183" s="126"/>
      <c r="P183" s="126"/>
      <c r="Q183" s="136"/>
      <c r="R183" s="126"/>
      <c r="S183" s="126"/>
      <c r="T183" s="126"/>
      <c r="U183" s="126"/>
    </row>
    <row r="184" spans="1:21" ht="17.25" customHeight="1">
      <c r="A184" s="28"/>
      <c r="B184" s="290"/>
      <c r="C184" s="107"/>
      <c r="D184" s="138"/>
      <c r="E184" s="97">
        <v>7.12</v>
      </c>
      <c r="F184" s="121" t="s">
        <v>247</v>
      </c>
      <c r="G184" s="107"/>
      <c r="H184" s="107"/>
      <c r="I184" s="133"/>
      <c r="J184" s="133"/>
      <c r="K184" s="135">
        <f t="shared" si="10"/>
        <v>0</v>
      </c>
      <c r="L184" s="107"/>
      <c r="M184" s="107"/>
      <c r="N184" s="107"/>
      <c r="O184" s="126"/>
      <c r="P184" s="126"/>
      <c r="Q184" s="136"/>
      <c r="R184" s="126"/>
      <c r="S184" s="126"/>
      <c r="T184" s="126"/>
      <c r="U184" s="126"/>
    </row>
    <row r="185" spans="1:21" ht="17.25" customHeight="1">
      <c r="A185" s="28"/>
      <c r="B185" s="290"/>
      <c r="C185" s="107"/>
      <c r="D185" s="138"/>
      <c r="E185" s="97">
        <v>7.19</v>
      </c>
      <c r="F185" s="121" t="s">
        <v>248</v>
      </c>
      <c r="G185" s="107"/>
      <c r="H185" s="107"/>
      <c r="I185" s="133"/>
      <c r="J185" s="133"/>
      <c r="K185" s="135">
        <f t="shared" si="10"/>
        <v>0</v>
      </c>
      <c r="L185" s="107"/>
      <c r="M185" s="107"/>
      <c r="N185" s="107"/>
      <c r="O185" s="126"/>
      <c r="P185" s="126"/>
      <c r="Q185" s="136"/>
      <c r="R185" s="126"/>
      <c r="S185" s="126"/>
      <c r="T185" s="126"/>
      <c r="U185" s="126"/>
    </row>
    <row r="186" spans="1:21" ht="17.25" customHeight="1">
      <c r="A186" s="28"/>
      <c r="B186" s="290"/>
      <c r="C186" s="107"/>
      <c r="D186" s="97">
        <v>7.2</v>
      </c>
      <c r="E186" s="121" t="s">
        <v>249</v>
      </c>
      <c r="F186" s="138"/>
      <c r="G186" s="107"/>
      <c r="H186" s="107"/>
      <c r="I186" s="135">
        <f>SUM(I187:I190)</f>
        <v>0</v>
      </c>
      <c r="J186" s="135">
        <f>SUM(J187:J190)</f>
        <v>0</v>
      </c>
      <c r="K186" s="135">
        <f t="shared" si="10"/>
        <v>0</v>
      </c>
      <c r="L186" s="107"/>
      <c r="M186" s="107"/>
      <c r="N186" s="107"/>
      <c r="O186" s="126"/>
      <c r="P186" s="126"/>
      <c r="Q186" s="136"/>
      <c r="R186" s="126"/>
      <c r="S186" s="126"/>
      <c r="T186" s="126"/>
      <c r="U186" s="126"/>
    </row>
    <row r="187" spans="1:21" ht="17.25" customHeight="1">
      <c r="A187" s="28"/>
      <c r="B187" s="290"/>
      <c r="C187" s="107"/>
      <c r="D187" s="138"/>
      <c r="E187" s="97">
        <v>7.21</v>
      </c>
      <c r="F187" s="121" t="s">
        <v>259</v>
      </c>
      <c r="G187" s="107"/>
      <c r="H187" s="107"/>
      <c r="I187" s="133"/>
      <c r="J187" s="133"/>
      <c r="K187" s="135">
        <f t="shared" si="10"/>
        <v>0</v>
      </c>
      <c r="L187" s="107"/>
      <c r="M187" s="107"/>
      <c r="N187" s="107"/>
      <c r="O187" s="126"/>
      <c r="P187" s="126"/>
      <c r="Q187" s="136"/>
      <c r="R187" s="126"/>
      <c r="S187" s="126"/>
      <c r="T187" s="126"/>
      <c r="U187" s="126"/>
    </row>
    <row r="188" spans="1:21" ht="17.25" customHeight="1">
      <c r="A188" s="28"/>
      <c r="B188" s="290"/>
      <c r="C188" s="107"/>
      <c r="D188" s="138"/>
      <c r="E188" s="97">
        <v>7.22</v>
      </c>
      <c r="F188" s="121" t="s">
        <v>260</v>
      </c>
      <c r="G188" s="107"/>
      <c r="H188" s="107"/>
      <c r="I188" s="133"/>
      <c r="J188" s="133"/>
      <c r="K188" s="135">
        <f t="shared" si="10"/>
        <v>0</v>
      </c>
      <c r="L188" s="107"/>
      <c r="M188" s="107"/>
      <c r="N188" s="107"/>
      <c r="O188" s="126"/>
      <c r="P188" s="126"/>
      <c r="Q188" s="136"/>
      <c r="R188" s="126"/>
      <c r="S188" s="126"/>
      <c r="T188" s="126"/>
      <c r="U188" s="126"/>
    </row>
    <row r="189" spans="1:21" ht="17.25" customHeight="1">
      <c r="A189" s="28"/>
      <c r="B189" s="290"/>
      <c r="C189" s="107"/>
      <c r="D189" s="138"/>
      <c r="E189" s="97">
        <v>7.23</v>
      </c>
      <c r="F189" s="121" t="s">
        <v>261</v>
      </c>
      <c r="G189" s="107"/>
      <c r="H189" s="107"/>
      <c r="I189" s="133"/>
      <c r="J189" s="133"/>
      <c r="K189" s="135">
        <f t="shared" si="10"/>
        <v>0</v>
      </c>
      <c r="L189" s="107"/>
      <c r="M189" s="107"/>
      <c r="N189" s="107"/>
      <c r="O189" s="126"/>
      <c r="P189" s="126"/>
      <c r="Q189" s="136"/>
      <c r="R189" s="126"/>
      <c r="S189" s="126"/>
      <c r="T189" s="126"/>
      <c r="U189" s="126"/>
    </row>
    <row r="190" spans="1:21" ht="17.25" customHeight="1">
      <c r="A190" s="28"/>
      <c r="B190" s="290"/>
      <c r="C190" s="107"/>
      <c r="D190" s="138"/>
      <c r="E190" s="97">
        <v>7.29</v>
      </c>
      <c r="F190" s="121" t="s">
        <v>262</v>
      </c>
      <c r="G190" s="107"/>
      <c r="H190" s="107"/>
      <c r="I190" s="133"/>
      <c r="J190" s="133"/>
      <c r="K190" s="135">
        <f t="shared" si="10"/>
        <v>0</v>
      </c>
      <c r="L190" s="107"/>
      <c r="M190" s="107"/>
      <c r="N190" s="107"/>
      <c r="O190" s="126"/>
      <c r="P190" s="126"/>
      <c r="Q190" s="136"/>
      <c r="R190" s="126"/>
      <c r="S190" s="126"/>
      <c r="T190" s="126"/>
      <c r="U190" s="126"/>
    </row>
    <row r="191" spans="1:21" ht="17.25" customHeight="1">
      <c r="A191" s="28"/>
      <c r="B191" s="290"/>
      <c r="C191" s="107"/>
      <c r="D191" s="97">
        <v>7.3</v>
      </c>
      <c r="E191" s="121" t="s">
        <v>264</v>
      </c>
      <c r="F191" s="138"/>
      <c r="G191" s="107"/>
      <c r="H191" s="107"/>
      <c r="I191" s="133"/>
      <c r="J191" s="133"/>
      <c r="K191" s="135">
        <f t="shared" si="10"/>
        <v>0</v>
      </c>
      <c r="L191" s="107"/>
      <c r="M191" s="107"/>
      <c r="N191" s="107"/>
      <c r="O191" s="126"/>
      <c r="P191" s="126"/>
      <c r="Q191" s="136"/>
      <c r="R191" s="126"/>
      <c r="S191" s="126"/>
      <c r="T191" s="126"/>
      <c r="U191" s="126"/>
    </row>
    <row r="192" spans="1:21" ht="17.25" customHeight="1">
      <c r="A192" s="28"/>
      <c r="B192" s="290"/>
      <c r="C192" s="107"/>
      <c r="D192" s="97">
        <v>7.4</v>
      </c>
      <c r="E192" s="121" t="s">
        <v>265</v>
      </c>
      <c r="F192" s="138"/>
      <c r="G192" s="107"/>
      <c r="H192" s="107"/>
      <c r="I192" s="133"/>
      <c r="J192" s="133"/>
      <c r="K192" s="135">
        <f t="shared" si="10"/>
        <v>0</v>
      </c>
      <c r="L192" s="107"/>
      <c r="M192" s="107"/>
      <c r="N192" s="107"/>
      <c r="O192" s="126"/>
      <c r="P192" s="126"/>
      <c r="Q192" s="136"/>
      <c r="R192" s="126"/>
      <c r="S192" s="126"/>
      <c r="T192" s="126"/>
      <c r="U192" s="126"/>
    </row>
    <row r="193" spans="1:21" ht="17.25" customHeight="1">
      <c r="A193" s="28"/>
      <c r="B193" s="290"/>
      <c r="C193" s="107"/>
      <c r="D193" s="97">
        <v>7.5</v>
      </c>
      <c r="E193" s="121" t="s">
        <v>266</v>
      </c>
      <c r="F193" s="121"/>
      <c r="G193" s="107"/>
      <c r="H193" s="107"/>
      <c r="I193" s="133"/>
      <c r="J193" s="133"/>
      <c r="K193" s="135">
        <f t="shared" si="10"/>
        <v>0</v>
      </c>
      <c r="L193" s="107"/>
      <c r="M193" s="107"/>
      <c r="N193" s="107"/>
      <c r="O193" s="126"/>
      <c r="P193" s="126"/>
      <c r="Q193" s="136"/>
      <c r="R193" s="126"/>
      <c r="S193" s="126"/>
      <c r="T193" s="126"/>
      <c r="U193" s="126"/>
    </row>
    <row r="194" spans="1:21" ht="17.25" customHeight="1">
      <c r="A194" s="28"/>
      <c r="B194" s="290"/>
      <c r="C194" s="107"/>
      <c r="D194" s="97">
        <v>7.6</v>
      </c>
      <c r="E194" s="121" t="s">
        <v>267</v>
      </c>
      <c r="F194" s="121"/>
      <c r="G194" s="107"/>
      <c r="H194" s="107"/>
      <c r="I194" s="133"/>
      <c r="J194" s="133"/>
      <c r="K194" s="135">
        <f t="shared" si="10"/>
        <v>0</v>
      </c>
      <c r="L194" s="107"/>
      <c r="M194" s="107"/>
      <c r="N194" s="107"/>
      <c r="O194" s="126"/>
      <c r="P194" s="126"/>
      <c r="Q194" s="136"/>
      <c r="R194" s="126"/>
      <c r="S194" s="126"/>
      <c r="T194" s="126"/>
      <c r="U194" s="126"/>
    </row>
    <row r="195" spans="1:21" ht="17.25" customHeight="1">
      <c r="A195" s="28"/>
      <c r="B195" s="290"/>
      <c r="C195" s="107"/>
      <c r="D195" s="97">
        <v>7.7</v>
      </c>
      <c r="E195" s="121" t="s">
        <v>268</v>
      </c>
      <c r="F195" s="121"/>
      <c r="G195" s="107"/>
      <c r="H195" s="107"/>
      <c r="I195" s="133"/>
      <c r="J195" s="133"/>
      <c r="K195" s="135">
        <f t="shared" si="10"/>
        <v>0</v>
      </c>
      <c r="L195" s="107"/>
      <c r="M195" s="107"/>
      <c r="N195" s="107"/>
      <c r="O195" s="126"/>
      <c r="P195" s="126"/>
      <c r="Q195" s="136"/>
      <c r="R195" s="126"/>
      <c r="S195" s="126"/>
      <c r="T195" s="126"/>
      <c r="U195" s="126"/>
    </row>
    <row r="196" spans="1:21" ht="17.25" customHeight="1">
      <c r="A196" s="28"/>
      <c r="B196" s="290"/>
      <c r="C196" s="107"/>
      <c r="D196" s="138"/>
      <c r="E196" s="141" t="s">
        <v>269</v>
      </c>
      <c r="F196" s="121"/>
      <c r="G196" s="107"/>
      <c r="H196" s="107"/>
      <c r="I196" s="135">
        <f>SUM(I197:I200)</f>
        <v>0</v>
      </c>
      <c r="J196" s="135">
        <f>SUM(J197:J200)</f>
        <v>0</v>
      </c>
      <c r="K196" s="135">
        <f t="shared" si="10"/>
        <v>0</v>
      </c>
      <c r="L196" s="107"/>
      <c r="M196" s="133"/>
      <c r="N196" s="107"/>
      <c r="O196" s="126"/>
      <c r="P196" s="126"/>
      <c r="Q196" s="136"/>
      <c r="R196" s="126"/>
      <c r="S196" s="126"/>
      <c r="T196" s="126"/>
      <c r="U196" s="126"/>
    </row>
    <row r="197" spans="1:21" ht="17.25" customHeight="1">
      <c r="A197" s="28"/>
      <c r="B197" s="290"/>
      <c r="C197" s="107"/>
      <c r="D197" s="97">
        <v>7.91</v>
      </c>
      <c r="E197" s="121" t="s">
        <v>252</v>
      </c>
      <c r="F197" s="121"/>
      <c r="G197" s="107"/>
      <c r="H197" s="107"/>
      <c r="I197" s="133"/>
      <c r="J197" s="133"/>
      <c r="K197" s="135">
        <f t="shared" si="10"/>
        <v>0</v>
      </c>
      <c r="L197" s="107"/>
      <c r="M197" s="107"/>
      <c r="N197" s="107"/>
      <c r="O197" s="126"/>
      <c r="P197" s="126"/>
      <c r="Q197" s="136"/>
      <c r="R197" s="126"/>
      <c r="S197" s="126"/>
      <c r="T197" s="126"/>
      <c r="U197" s="126"/>
    </row>
    <row r="198" spans="1:21" ht="17.25" customHeight="1">
      <c r="A198" s="28"/>
      <c r="B198" s="290"/>
      <c r="C198" s="107"/>
      <c r="D198" s="97">
        <v>7.92</v>
      </c>
      <c r="E198" s="121" t="s">
        <v>270</v>
      </c>
      <c r="F198" s="121"/>
      <c r="G198" s="107"/>
      <c r="H198" s="107"/>
      <c r="I198" s="133"/>
      <c r="J198" s="133"/>
      <c r="K198" s="135">
        <f t="shared" si="10"/>
        <v>0</v>
      </c>
      <c r="L198" s="107"/>
      <c r="M198" s="107"/>
      <c r="N198" s="107"/>
      <c r="O198" s="126"/>
      <c r="P198" s="126"/>
      <c r="Q198" s="136"/>
      <c r="R198" s="126"/>
      <c r="S198" s="126"/>
      <c r="T198" s="126"/>
      <c r="U198" s="126"/>
    </row>
    <row r="199" spans="1:21" ht="17.25" customHeight="1">
      <c r="A199" s="28"/>
      <c r="B199" s="290"/>
      <c r="C199" s="107"/>
      <c r="D199" s="97">
        <v>7.93</v>
      </c>
      <c r="E199" s="121" t="s">
        <v>271</v>
      </c>
      <c r="F199" s="138"/>
      <c r="G199" s="107"/>
      <c r="H199" s="107"/>
      <c r="I199" s="133"/>
      <c r="J199" s="133"/>
      <c r="K199" s="135">
        <f t="shared" si="10"/>
        <v>0</v>
      </c>
      <c r="L199" s="107"/>
      <c r="M199" s="107"/>
      <c r="N199" s="107"/>
      <c r="O199" s="126"/>
      <c r="P199" s="126"/>
      <c r="Q199" s="136"/>
      <c r="R199" s="126"/>
      <c r="S199" s="126"/>
      <c r="T199" s="126"/>
      <c r="U199" s="126"/>
    </row>
    <row r="200" spans="1:21" ht="17.25" customHeight="1">
      <c r="A200" s="28"/>
      <c r="B200" s="290"/>
      <c r="C200" s="107"/>
      <c r="D200" s="97">
        <v>7.99</v>
      </c>
      <c r="E200" s="121" t="s">
        <v>253</v>
      </c>
      <c r="F200" s="138"/>
      <c r="G200" s="107"/>
      <c r="H200" s="107"/>
      <c r="I200" s="133"/>
      <c r="J200" s="133"/>
      <c r="K200" s="135">
        <f t="shared" si="10"/>
        <v>0</v>
      </c>
      <c r="L200" s="107"/>
      <c r="M200" s="107"/>
      <c r="N200" s="107"/>
      <c r="O200" s="126"/>
      <c r="P200" s="126"/>
      <c r="Q200" s="136"/>
      <c r="R200" s="126"/>
      <c r="S200" s="126"/>
      <c r="T200" s="126"/>
      <c r="U200" s="126"/>
    </row>
    <row r="201" spans="1:21" ht="17.25" customHeight="1">
      <c r="A201" s="28"/>
      <c r="B201" s="290"/>
      <c r="C201" s="107"/>
      <c r="D201" s="138"/>
      <c r="E201" s="141"/>
      <c r="F201" s="138"/>
      <c r="G201" s="107"/>
      <c r="H201" s="107"/>
      <c r="I201" s="161"/>
      <c r="J201" s="161"/>
      <c r="K201" s="107"/>
      <c r="L201" s="107"/>
      <c r="M201" s="107"/>
      <c r="N201" s="107"/>
      <c r="O201" s="126"/>
      <c r="P201" s="126"/>
      <c r="Q201" s="136"/>
      <c r="R201" s="126"/>
      <c r="S201" s="126"/>
      <c r="T201" s="126"/>
      <c r="U201" s="126"/>
    </row>
    <row r="202" spans="1:21" ht="17.25" customHeight="1">
      <c r="A202" s="28" t="s">
        <v>295</v>
      </c>
      <c r="B202" s="290">
        <v>8</v>
      </c>
      <c r="C202" s="171" t="s">
        <v>194</v>
      </c>
      <c r="D202" s="138"/>
      <c r="E202" s="138"/>
      <c r="F202" s="138"/>
      <c r="G202" s="107"/>
      <c r="H202" s="107"/>
      <c r="I202" s="135">
        <f>I204+I206</f>
        <v>0</v>
      </c>
      <c r="J202" s="135">
        <f>J204+J206</f>
        <v>0</v>
      </c>
      <c r="K202" s="135">
        <f>I202+J202</f>
        <v>0</v>
      </c>
      <c r="L202" s="107"/>
      <c r="M202" s="133"/>
      <c r="N202" s="107"/>
      <c r="O202" s="126"/>
      <c r="P202" s="150" t="s">
        <v>175</v>
      </c>
      <c r="Q202" s="139">
        <f>K202-Summary!K41</f>
        <v>0</v>
      </c>
      <c r="R202" s="126"/>
      <c r="S202" s="126"/>
      <c r="T202" s="126"/>
      <c r="U202" s="126"/>
    </row>
    <row r="203" spans="1:21" ht="17.25" customHeight="1">
      <c r="A203" s="28"/>
      <c r="B203" s="290"/>
      <c r="C203" s="107"/>
      <c r="D203" s="138"/>
      <c r="E203" s="138"/>
      <c r="F203" s="138"/>
      <c r="G203" s="107"/>
      <c r="H203" s="107"/>
      <c r="I203" s="107"/>
      <c r="J203" s="107"/>
      <c r="K203" s="107"/>
      <c r="L203" s="107"/>
      <c r="M203" s="107"/>
      <c r="N203" s="107"/>
      <c r="O203" s="126"/>
      <c r="P203" s="126"/>
      <c r="Q203" s="136"/>
      <c r="R203" s="126"/>
      <c r="S203" s="126"/>
      <c r="T203" s="126"/>
      <c r="U203" s="126"/>
    </row>
    <row r="204" spans="1:21" ht="17.25" customHeight="1">
      <c r="A204" s="28"/>
      <c r="B204" s="290"/>
      <c r="C204" s="329">
        <v>8.1</v>
      </c>
      <c r="D204" s="222" t="s">
        <v>195</v>
      </c>
      <c r="E204" s="138"/>
      <c r="F204" s="138"/>
      <c r="G204" s="107"/>
      <c r="H204" s="107"/>
      <c r="I204" s="133"/>
      <c r="J204" s="133"/>
      <c r="K204" s="135">
        <f>I204+J204</f>
        <v>0</v>
      </c>
      <c r="L204" s="107"/>
      <c r="M204" s="107"/>
      <c r="N204" s="107"/>
      <c r="O204" s="126"/>
      <c r="P204" s="150" t="s">
        <v>175</v>
      </c>
      <c r="Q204" s="139">
        <f>K204-Summary!K42</f>
        <v>0</v>
      </c>
      <c r="R204" s="126"/>
      <c r="S204" s="126"/>
      <c r="T204" s="126"/>
      <c r="U204" s="126"/>
    </row>
    <row r="205" spans="1:21" ht="17.25" customHeight="1">
      <c r="A205" s="28"/>
      <c r="B205" s="290"/>
      <c r="C205" s="328"/>
      <c r="D205" s="138"/>
      <c r="E205" s="138"/>
      <c r="F205" s="138"/>
      <c r="G205" s="107"/>
      <c r="H205" s="107"/>
      <c r="I205" s="107"/>
      <c r="J205" s="107"/>
      <c r="K205" s="107"/>
      <c r="L205" s="107"/>
      <c r="M205" s="107"/>
      <c r="N205" s="107"/>
      <c r="O205" s="126"/>
      <c r="P205" s="126"/>
      <c r="Q205" s="136"/>
      <c r="R205" s="126"/>
      <c r="S205" s="126"/>
      <c r="T205" s="126"/>
      <c r="U205" s="126"/>
    </row>
    <row r="206" spans="1:21" ht="17.25" customHeight="1">
      <c r="A206" s="28"/>
      <c r="B206" s="290"/>
      <c r="C206" s="329">
        <v>8.9</v>
      </c>
      <c r="D206" s="222" t="s">
        <v>196</v>
      </c>
      <c r="E206" s="138"/>
      <c r="F206" s="138"/>
      <c r="G206" s="107"/>
      <c r="H206" s="107"/>
      <c r="I206" s="135">
        <f>I208+I209+I210+I213+I214+I215</f>
        <v>0</v>
      </c>
      <c r="J206" s="135">
        <f>J208+J209+J210+J213+J214+J215</f>
        <v>0</v>
      </c>
      <c r="K206" s="135">
        <f>I206+J206</f>
        <v>0</v>
      </c>
      <c r="L206" s="107"/>
      <c r="M206" s="107"/>
      <c r="N206" s="107"/>
      <c r="O206" s="126"/>
      <c r="P206" s="150" t="s">
        <v>175</v>
      </c>
      <c r="Q206" s="139">
        <f>K206-Summary!K43</f>
        <v>0</v>
      </c>
      <c r="R206" s="126"/>
      <c r="S206" s="126"/>
      <c r="T206" s="126"/>
      <c r="U206" s="126"/>
    </row>
    <row r="207" spans="1:21" ht="17.25" customHeight="1">
      <c r="A207" s="28"/>
      <c r="B207" s="290"/>
      <c r="C207" s="107"/>
      <c r="D207" s="138"/>
      <c r="E207" s="138"/>
      <c r="F207" s="138"/>
      <c r="G207" s="107"/>
      <c r="H207" s="107"/>
      <c r="I207" s="107"/>
      <c r="J207" s="107"/>
      <c r="K207" s="107"/>
      <c r="L207" s="107"/>
      <c r="M207" s="107"/>
      <c r="N207" s="107"/>
      <c r="O207" s="126"/>
      <c r="P207" s="126"/>
      <c r="Q207" s="136"/>
      <c r="R207" s="126"/>
      <c r="S207" s="126"/>
      <c r="T207" s="126"/>
      <c r="U207" s="126"/>
    </row>
    <row r="208" spans="1:21" ht="17.25" customHeight="1">
      <c r="A208" s="28"/>
      <c r="B208" s="290"/>
      <c r="C208" s="107"/>
      <c r="D208" s="97">
        <v>8.91</v>
      </c>
      <c r="E208" s="121" t="s">
        <v>296</v>
      </c>
      <c r="F208" s="138"/>
      <c r="G208" s="107"/>
      <c r="H208" s="107"/>
      <c r="I208" s="133"/>
      <c r="J208" s="133"/>
      <c r="K208" s="135">
        <f>I208+J208</f>
        <v>0</v>
      </c>
      <c r="L208" s="107"/>
      <c r="M208" s="107"/>
      <c r="N208" s="107"/>
      <c r="O208" s="126"/>
      <c r="P208" s="150"/>
      <c r="Q208" s="139"/>
      <c r="R208" s="126"/>
      <c r="S208" s="126"/>
      <c r="T208" s="126"/>
      <c r="U208" s="126"/>
    </row>
    <row r="209" spans="1:21" ht="17.25" customHeight="1">
      <c r="A209" s="28"/>
      <c r="B209" s="290"/>
      <c r="C209" s="107"/>
      <c r="D209" s="97">
        <v>8.92</v>
      </c>
      <c r="E209" s="121" t="s">
        <v>297</v>
      </c>
      <c r="F209" s="138"/>
      <c r="G209" s="107"/>
      <c r="H209" s="107"/>
      <c r="I209" s="133"/>
      <c r="J209" s="133"/>
      <c r="K209" s="135">
        <f>I209+J209</f>
        <v>0</v>
      </c>
      <c r="L209" s="107"/>
      <c r="M209" s="107"/>
      <c r="N209" s="107"/>
      <c r="O209" s="126"/>
      <c r="P209" s="150"/>
      <c r="Q209" s="139"/>
      <c r="R209" s="126"/>
      <c r="S209" s="126"/>
      <c r="T209" s="126"/>
      <c r="U209" s="126"/>
    </row>
    <row r="210" spans="1:21" ht="17.25" customHeight="1">
      <c r="A210" s="28"/>
      <c r="B210" s="290"/>
      <c r="C210" s="107"/>
      <c r="D210" s="97">
        <v>8.93</v>
      </c>
      <c r="E210" s="121" t="s">
        <v>298</v>
      </c>
      <c r="F210" s="138"/>
      <c r="G210" s="107"/>
      <c r="H210" s="107"/>
      <c r="I210" s="135">
        <f>SUM(I211:I212)</f>
        <v>0</v>
      </c>
      <c r="J210" s="135">
        <f>SUM(J211:J212)</f>
        <v>0</v>
      </c>
      <c r="K210" s="135">
        <f t="shared" ref="K210:K212" si="11">I210+J210</f>
        <v>0</v>
      </c>
      <c r="L210" s="107"/>
      <c r="M210" s="107"/>
      <c r="N210" s="107"/>
      <c r="O210" s="126"/>
      <c r="P210" s="150"/>
      <c r="Q210" s="139"/>
      <c r="R210" s="126"/>
      <c r="S210" s="126"/>
      <c r="T210" s="126"/>
      <c r="U210" s="126"/>
    </row>
    <row r="211" spans="1:21" ht="17.25" customHeight="1">
      <c r="A211" s="28"/>
      <c r="B211" s="290"/>
      <c r="C211" s="107"/>
      <c r="D211" s="97"/>
      <c r="E211" s="97">
        <v>8.9309999999999992</v>
      </c>
      <c r="F211" s="121" t="s">
        <v>299</v>
      </c>
      <c r="G211" s="107"/>
      <c r="H211" s="107"/>
      <c r="I211" s="133"/>
      <c r="J211" s="133"/>
      <c r="K211" s="135">
        <f t="shared" si="11"/>
        <v>0</v>
      </c>
      <c r="L211" s="107"/>
      <c r="M211" s="107"/>
      <c r="N211" s="107"/>
      <c r="O211" s="126"/>
      <c r="P211" s="126"/>
      <c r="Q211" s="136"/>
      <c r="R211" s="126"/>
      <c r="S211" s="126"/>
      <c r="T211" s="126"/>
      <c r="U211" s="126"/>
    </row>
    <row r="212" spans="1:21" ht="17.25" customHeight="1">
      <c r="A212" s="28"/>
      <c r="B212" s="290"/>
      <c r="C212" s="107"/>
      <c r="D212" s="97"/>
      <c r="E212" s="97">
        <v>8.9390000000000001</v>
      </c>
      <c r="F212" s="121" t="s">
        <v>300</v>
      </c>
      <c r="G212" s="107"/>
      <c r="H212" s="107"/>
      <c r="I212" s="133"/>
      <c r="J212" s="133"/>
      <c r="K212" s="135">
        <f t="shared" si="11"/>
        <v>0</v>
      </c>
      <c r="L212" s="107"/>
      <c r="M212" s="107"/>
      <c r="N212" s="107"/>
      <c r="O212" s="126"/>
      <c r="P212" s="126"/>
      <c r="Q212" s="136"/>
      <c r="R212" s="126"/>
      <c r="S212" s="126"/>
      <c r="T212" s="126"/>
      <c r="U212" s="126"/>
    </row>
    <row r="213" spans="1:21" ht="17.25" customHeight="1">
      <c r="A213" s="28"/>
      <c r="B213" s="290"/>
      <c r="C213" s="107"/>
      <c r="D213" s="97">
        <v>8.94</v>
      </c>
      <c r="E213" s="121" t="s">
        <v>301</v>
      </c>
      <c r="F213" s="138"/>
      <c r="G213" s="107"/>
      <c r="H213" s="107"/>
      <c r="I213" s="133"/>
      <c r="J213" s="133"/>
      <c r="K213" s="135">
        <f t="shared" ref="K213:K215" si="12">I213+J213</f>
        <v>0</v>
      </c>
      <c r="L213" s="107"/>
      <c r="M213" s="107"/>
      <c r="N213" s="107"/>
      <c r="O213" s="126"/>
      <c r="P213" s="150"/>
      <c r="Q213" s="139"/>
      <c r="R213" s="126"/>
      <c r="S213" s="126"/>
      <c r="T213" s="126"/>
      <c r="U213" s="126"/>
    </row>
    <row r="214" spans="1:21" ht="17.25" customHeight="1">
      <c r="A214" s="28"/>
      <c r="B214" s="290"/>
      <c r="C214" s="107"/>
      <c r="D214" s="97">
        <v>8.9499999999999993</v>
      </c>
      <c r="E214" s="121" t="s">
        <v>302</v>
      </c>
      <c r="F214" s="138"/>
      <c r="G214" s="107"/>
      <c r="H214" s="107"/>
      <c r="I214" s="133"/>
      <c r="J214" s="133"/>
      <c r="K214" s="135">
        <f t="shared" si="12"/>
        <v>0</v>
      </c>
      <c r="L214" s="107"/>
      <c r="M214" s="107"/>
      <c r="N214" s="107"/>
      <c r="O214" s="126"/>
      <c r="P214" s="150"/>
      <c r="Q214" s="139"/>
      <c r="R214" s="126"/>
      <c r="S214" s="126"/>
      <c r="T214" s="126"/>
      <c r="U214" s="126"/>
    </row>
    <row r="215" spans="1:21" ht="17.25" customHeight="1">
      <c r="A215" s="28"/>
      <c r="B215" s="290"/>
      <c r="C215" s="107"/>
      <c r="D215" s="97">
        <v>8.99</v>
      </c>
      <c r="E215" s="121" t="s">
        <v>194</v>
      </c>
      <c r="F215" s="138"/>
      <c r="G215" s="107"/>
      <c r="H215" s="107"/>
      <c r="I215" s="133"/>
      <c r="J215" s="133"/>
      <c r="K215" s="135">
        <f t="shared" si="12"/>
        <v>0</v>
      </c>
      <c r="L215" s="107"/>
      <c r="M215" s="107"/>
      <c r="N215" s="107"/>
      <c r="O215" s="126"/>
      <c r="P215" s="150"/>
      <c r="Q215" s="139"/>
      <c r="R215" s="126"/>
      <c r="S215" s="126"/>
      <c r="T215" s="126"/>
      <c r="U215" s="126"/>
    </row>
    <row r="216" spans="1:21" ht="17.25" customHeight="1">
      <c r="A216" s="28"/>
      <c r="B216" s="290"/>
      <c r="C216" s="107"/>
      <c r="D216" s="97"/>
      <c r="E216" s="121"/>
      <c r="F216" s="138"/>
      <c r="G216" s="107"/>
      <c r="H216" s="107"/>
      <c r="I216" s="107"/>
      <c r="J216" s="107"/>
      <c r="K216" s="107"/>
      <c r="L216" s="107"/>
      <c r="M216" s="107"/>
      <c r="N216" s="107"/>
      <c r="O216" s="126"/>
      <c r="P216" s="126"/>
      <c r="Q216" s="136"/>
      <c r="R216" s="126"/>
      <c r="S216" s="126"/>
      <c r="T216" s="126"/>
      <c r="U216" s="126"/>
    </row>
    <row r="217" spans="1:21" ht="17.25" customHeight="1">
      <c r="A217" s="28"/>
      <c r="B217" s="294">
        <v>9</v>
      </c>
      <c r="C217" s="286" t="s">
        <v>197</v>
      </c>
      <c r="D217" s="224"/>
      <c r="E217" s="480"/>
      <c r="F217" s="480"/>
      <c r="G217" s="479"/>
      <c r="H217" s="479"/>
      <c r="I217" s="135">
        <f>I202+I180+I163+I141+I139-I138+I112-I110+I42+I18+I16</f>
        <v>0</v>
      </c>
      <c r="J217" s="135">
        <f>J202+J180+J163+J141+J139+J112+J42+J18+J16</f>
        <v>0</v>
      </c>
      <c r="K217" s="135">
        <f>K202+K180+K163+K141+K139-K138+K112-K110+K42+K18+K16</f>
        <v>0</v>
      </c>
      <c r="L217" s="107"/>
      <c r="M217" s="135">
        <f>M202+M180+M163+M141+M112+M42+M18</f>
        <v>0</v>
      </c>
      <c r="N217" s="107"/>
      <c r="O217" s="126"/>
      <c r="P217" s="150" t="s">
        <v>175</v>
      </c>
      <c r="Q217" s="139">
        <f>K217-Summary!K45</f>
        <v>0</v>
      </c>
      <c r="R217" s="126"/>
      <c r="S217" s="126"/>
      <c r="T217" s="126"/>
      <c r="U217" s="126"/>
    </row>
    <row r="218" spans="1:21" ht="17.25" customHeight="1">
      <c r="A218" s="28"/>
      <c r="B218" s="290"/>
      <c r="C218" s="147" t="s">
        <v>303</v>
      </c>
      <c r="D218" s="138"/>
      <c r="E218" s="138"/>
      <c r="F218" s="138"/>
      <c r="G218" s="107"/>
      <c r="H218" s="107"/>
      <c r="I218" s="107"/>
      <c r="J218" s="107"/>
      <c r="K218" s="107"/>
      <c r="L218" s="107"/>
      <c r="M218" s="107"/>
      <c r="N218" s="107"/>
      <c r="O218" s="126"/>
      <c r="P218" s="126"/>
      <c r="Q218" s="136"/>
      <c r="R218" s="126"/>
      <c r="S218" s="126"/>
      <c r="T218" s="126"/>
      <c r="U218" s="126"/>
    </row>
    <row r="219" spans="1:21" ht="17.25" customHeight="1">
      <c r="A219" s="28"/>
      <c r="B219" s="290"/>
      <c r="C219" s="107"/>
      <c r="D219" s="138"/>
      <c r="E219" s="138"/>
      <c r="F219" s="138"/>
      <c r="G219" s="107"/>
      <c r="H219" s="107"/>
      <c r="I219" s="107"/>
      <c r="J219" s="107"/>
      <c r="K219" s="107"/>
      <c r="L219" s="107"/>
      <c r="M219" s="107"/>
      <c r="N219" s="107"/>
      <c r="O219" s="126"/>
      <c r="P219" s="126"/>
      <c r="Q219" s="136"/>
      <c r="R219" s="126"/>
      <c r="S219" s="126"/>
      <c r="T219" s="126"/>
      <c r="U219" s="126"/>
    </row>
    <row r="220" spans="1:21" ht="24.95" customHeight="1">
      <c r="A220" s="28"/>
      <c r="B220" s="290"/>
      <c r="C220" s="285" t="s">
        <v>304</v>
      </c>
      <c r="D220" s="279"/>
      <c r="E220" s="279"/>
      <c r="F220" s="280"/>
      <c r="G220" s="281"/>
      <c r="H220" s="282"/>
      <c r="I220" s="283"/>
      <c r="J220" s="283"/>
      <c r="K220" s="283"/>
      <c r="L220" s="278"/>
      <c r="M220" s="278"/>
      <c r="N220" s="284"/>
      <c r="O220" s="126"/>
      <c r="P220" s="126"/>
      <c r="Q220" s="136"/>
      <c r="R220" s="126"/>
      <c r="S220" s="126"/>
      <c r="T220" s="126"/>
      <c r="U220" s="126"/>
    </row>
    <row r="221" spans="1:21" ht="17.25" customHeight="1">
      <c r="A221" s="28"/>
      <c r="B221" s="290"/>
      <c r="C221" s="107"/>
      <c r="D221" s="138"/>
      <c r="E221" s="138"/>
      <c r="F221" s="138"/>
      <c r="G221" s="107"/>
      <c r="H221" s="107"/>
      <c r="I221" s="107"/>
      <c r="J221" s="107"/>
      <c r="K221" s="107"/>
      <c r="L221" s="107"/>
      <c r="M221" s="107"/>
      <c r="N221" s="107"/>
      <c r="O221" s="126"/>
      <c r="P221" s="126"/>
      <c r="Q221" s="136"/>
      <c r="R221" s="126"/>
      <c r="S221" s="126"/>
      <c r="T221" s="126"/>
      <c r="U221" s="126"/>
    </row>
    <row r="222" spans="1:21" ht="17.25" customHeight="1">
      <c r="A222" s="28"/>
      <c r="B222" s="290">
        <v>10</v>
      </c>
      <c r="C222" s="286" t="s">
        <v>199</v>
      </c>
      <c r="D222" s="138"/>
      <c r="E222" s="138"/>
      <c r="F222" s="138"/>
      <c r="G222" s="107"/>
      <c r="H222" s="107"/>
      <c r="I222" s="135">
        <f>I224+I251+I278</f>
        <v>0</v>
      </c>
      <c r="J222" s="135">
        <f>J224+J251+J278</f>
        <v>0</v>
      </c>
      <c r="K222" s="135">
        <f>I222+J222</f>
        <v>0</v>
      </c>
      <c r="L222" s="107"/>
      <c r="M222" s="135">
        <f>M224+M251+M278</f>
        <v>0</v>
      </c>
      <c r="N222" s="107"/>
      <c r="O222" s="126"/>
      <c r="P222" s="150" t="s">
        <v>175</v>
      </c>
      <c r="Q222" s="139">
        <f>K222-(Summary!K53-Summary!K57)</f>
        <v>0</v>
      </c>
      <c r="R222" s="126"/>
      <c r="S222" s="126"/>
      <c r="T222" s="126"/>
      <c r="U222" s="126"/>
    </row>
    <row r="223" spans="1:21" ht="17.25" customHeight="1">
      <c r="A223" s="28"/>
      <c r="B223" s="290"/>
      <c r="C223" s="107"/>
      <c r="D223" s="138"/>
      <c r="E223" s="138"/>
      <c r="F223" s="138"/>
      <c r="G223" s="107"/>
      <c r="H223" s="107"/>
      <c r="I223" s="107"/>
      <c r="J223" s="107"/>
      <c r="K223" s="107"/>
      <c r="L223" s="107"/>
      <c r="M223" s="107"/>
      <c r="N223" s="107"/>
      <c r="O223" s="126"/>
      <c r="P223" s="126"/>
      <c r="Q223" s="136"/>
      <c r="R223" s="126"/>
      <c r="S223" s="126"/>
      <c r="T223" s="126"/>
      <c r="U223" s="126"/>
    </row>
    <row r="224" spans="1:21" ht="17.25" customHeight="1">
      <c r="A224" s="28"/>
      <c r="B224" s="290"/>
      <c r="C224" s="329">
        <v>10.1</v>
      </c>
      <c r="D224" s="222" t="s">
        <v>200</v>
      </c>
      <c r="E224" s="138"/>
      <c r="F224" s="138"/>
      <c r="G224" s="107"/>
      <c r="H224" s="107"/>
      <c r="I224" s="135">
        <f>I225+I244</f>
        <v>0</v>
      </c>
      <c r="J224" s="135">
        <f>J225+J244</f>
        <v>0</v>
      </c>
      <c r="K224" s="135">
        <f t="shared" ref="K224:K249" si="13">I224+J224</f>
        <v>0</v>
      </c>
      <c r="L224" s="107"/>
      <c r="M224" s="135">
        <f>M225+M244</f>
        <v>0</v>
      </c>
      <c r="N224" s="107"/>
      <c r="O224" s="126"/>
      <c r="P224" s="150" t="s">
        <v>175</v>
      </c>
      <c r="Q224" s="139">
        <f>K224-Summary!K54</f>
        <v>0</v>
      </c>
      <c r="R224" s="126"/>
      <c r="S224" s="126"/>
      <c r="T224" s="126"/>
      <c r="U224" s="126"/>
    </row>
    <row r="225" spans="1:21" ht="17.25" customHeight="1">
      <c r="A225" s="28" t="s">
        <v>305</v>
      </c>
      <c r="B225" s="290"/>
      <c r="C225" s="328"/>
      <c r="D225" s="138"/>
      <c r="E225" s="141" t="s">
        <v>242</v>
      </c>
      <c r="F225" s="138"/>
      <c r="G225" s="107"/>
      <c r="H225" s="107"/>
      <c r="I225" s="135">
        <f>I226+I229+I234+I235+I236+I237+I241+I242+I243</f>
        <v>0</v>
      </c>
      <c r="J225" s="135">
        <f>J226+J229+J234+J235+J236+J237+J241+J242+J243</f>
        <v>0</v>
      </c>
      <c r="K225" s="135">
        <f t="shared" si="13"/>
        <v>0</v>
      </c>
      <c r="L225" s="107"/>
      <c r="M225" s="133"/>
      <c r="N225" s="107"/>
      <c r="O225" s="126"/>
      <c r="P225" s="126"/>
      <c r="Q225" s="136"/>
      <c r="R225" s="126"/>
      <c r="S225" s="126"/>
      <c r="T225" s="126"/>
      <c r="U225" s="126"/>
    </row>
    <row r="226" spans="1:21" ht="17.25" customHeight="1">
      <c r="A226" s="28"/>
      <c r="B226" s="290"/>
      <c r="C226" s="328"/>
      <c r="D226" s="97">
        <v>10.11</v>
      </c>
      <c r="E226" s="121" t="s">
        <v>243</v>
      </c>
      <c r="F226" s="138"/>
      <c r="G226" s="107"/>
      <c r="H226" s="107"/>
      <c r="I226" s="135">
        <f>SUM(I227:I228)</f>
        <v>0</v>
      </c>
      <c r="J226" s="135">
        <f>SUM(J227:J228)</f>
        <v>0</v>
      </c>
      <c r="K226" s="135">
        <f t="shared" si="13"/>
        <v>0</v>
      </c>
      <c r="L226" s="107"/>
      <c r="M226" s="107"/>
      <c r="N226" s="107"/>
      <c r="O226" s="126"/>
      <c r="P226" s="126"/>
      <c r="Q226" s="136"/>
      <c r="R226" s="126"/>
      <c r="S226" s="126"/>
      <c r="T226" s="126"/>
      <c r="U226" s="126"/>
    </row>
    <row r="227" spans="1:21" ht="17.25" customHeight="1">
      <c r="A227" s="28"/>
      <c r="B227" s="290"/>
      <c r="C227" s="328"/>
      <c r="D227" s="138"/>
      <c r="E227" s="345">
        <v>10.111000000000001</v>
      </c>
      <c r="F227" s="121" t="s">
        <v>247</v>
      </c>
      <c r="G227" s="107"/>
      <c r="H227" s="107"/>
      <c r="I227" s="133"/>
      <c r="J227" s="133"/>
      <c r="K227" s="135">
        <f t="shared" si="13"/>
        <v>0</v>
      </c>
      <c r="L227" s="107"/>
      <c r="M227" s="107"/>
      <c r="N227" s="107"/>
      <c r="O227" s="126"/>
      <c r="P227" s="126"/>
      <c r="Q227" s="136"/>
      <c r="R227" s="126"/>
      <c r="S227" s="126"/>
      <c r="T227" s="126"/>
      <c r="U227" s="126"/>
    </row>
    <row r="228" spans="1:21" ht="17.25" customHeight="1">
      <c r="B228" s="290"/>
      <c r="C228" s="328"/>
      <c r="D228" s="138"/>
      <c r="E228" s="345">
        <v>10.119</v>
      </c>
      <c r="F228" s="121" t="s">
        <v>248</v>
      </c>
      <c r="G228" s="107"/>
      <c r="H228" s="107"/>
      <c r="I228" s="133"/>
      <c r="J228" s="133"/>
      <c r="K228" s="135">
        <f t="shared" si="13"/>
        <v>0</v>
      </c>
      <c r="L228" s="107"/>
      <c r="M228" s="107"/>
      <c r="N228" s="107"/>
      <c r="O228" s="126"/>
      <c r="P228" s="126"/>
      <c r="Q228" s="136"/>
      <c r="R228" s="126"/>
      <c r="S228" s="126"/>
      <c r="T228" s="126"/>
      <c r="U228" s="126"/>
    </row>
    <row r="229" spans="1:21" ht="17.25" customHeight="1">
      <c r="A229" s="28"/>
      <c r="B229" s="290"/>
      <c r="C229" s="328"/>
      <c r="D229" s="97">
        <v>10.119999999999999</v>
      </c>
      <c r="E229" s="121" t="s">
        <v>249</v>
      </c>
      <c r="F229" s="138"/>
      <c r="G229" s="107"/>
      <c r="H229" s="107"/>
      <c r="I229" s="135">
        <f>SUM(I230:I233)</f>
        <v>0</v>
      </c>
      <c r="J229" s="135">
        <f>SUM(J230:J233)</f>
        <v>0</v>
      </c>
      <c r="K229" s="135">
        <f t="shared" si="13"/>
        <v>0</v>
      </c>
      <c r="L229" s="107"/>
      <c r="M229" s="107"/>
      <c r="N229" s="107"/>
      <c r="O229" s="126"/>
      <c r="P229" s="126"/>
      <c r="Q229" s="136"/>
      <c r="R229" s="126"/>
      <c r="S229" s="126"/>
      <c r="T229" s="126"/>
      <c r="U229" s="126"/>
    </row>
    <row r="230" spans="1:21" ht="17.25" customHeight="1">
      <c r="A230" s="28"/>
      <c r="B230" s="290"/>
      <c r="C230" s="328"/>
      <c r="D230" s="138"/>
      <c r="E230" s="345">
        <v>10.121</v>
      </c>
      <c r="F230" s="121" t="s">
        <v>259</v>
      </c>
      <c r="G230" s="107"/>
      <c r="H230" s="107"/>
      <c r="I230" s="133"/>
      <c r="J230" s="133"/>
      <c r="K230" s="135">
        <f t="shared" si="13"/>
        <v>0</v>
      </c>
      <c r="L230" s="107"/>
      <c r="M230" s="107"/>
      <c r="N230" s="107"/>
      <c r="O230" s="126"/>
      <c r="P230" s="126"/>
      <c r="Q230" s="136"/>
      <c r="R230" s="126"/>
      <c r="S230" s="126"/>
      <c r="T230" s="126"/>
      <c r="U230" s="126"/>
    </row>
    <row r="231" spans="1:21" ht="17.25" customHeight="1">
      <c r="A231" s="28"/>
      <c r="B231" s="290"/>
      <c r="C231" s="328"/>
      <c r="D231" s="138"/>
      <c r="E231" s="345">
        <v>10.122</v>
      </c>
      <c r="F231" s="121" t="s">
        <v>260</v>
      </c>
      <c r="G231" s="107"/>
      <c r="H231" s="107"/>
      <c r="I231" s="133"/>
      <c r="J231" s="133"/>
      <c r="K231" s="135">
        <f t="shared" si="13"/>
        <v>0</v>
      </c>
      <c r="L231" s="107"/>
      <c r="M231" s="107"/>
      <c r="N231" s="107"/>
      <c r="O231" s="126"/>
      <c r="P231" s="126"/>
      <c r="Q231" s="136"/>
      <c r="R231" s="126"/>
      <c r="S231" s="126"/>
      <c r="T231" s="126"/>
      <c r="U231" s="126"/>
    </row>
    <row r="232" spans="1:21" ht="17.25" customHeight="1">
      <c r="A232" s="28"/>
      <c r="B232" s="290"/>
      <c r="C232" s="328"/>
      <c r="D232" s="138"/>
      <c r="E232" s="345">
        <v>10.122999999999999</v>
      </c>
      <c r="F232" s="121" t="s">
        <v>261</v>
      </c>
      <c r="G232" s="107"/>
      <c r="H232" s="107"/>
      <c r="I232" s="133"/>
      <c r="J232" s="133"/>
      <c r="K232" s="135">
        <f t="shared" si="13"/>
        <v>0</v>
      </c>
      <c r="L232" s="107"/>
      <c r="M232" s="107"/>
      <c r="N232" s="107"/>
      <c r="O232" s="126"/>
      <c r="P232" s="126"/>
      <c r="Q232" s="136"/>
      <c r="R232" s="126"/>
      <c r="S232" s="126"/>
      <c r="T232" s="126"/>
      <c r="U232" s="126"/>
    </row>
    <row r="233" spans="1:21" ht="17.25" customHeight="1">
      <c r="A233" s="28"/>
      <c r="B233" s="290"/>
      <c r="C233" s="328"/>
      <c r="D233" s="138"/>
      <c r="E233" s="345">
        <v>10.129</v>
      </c>
      <c r="F233" s="121" t="s">
        <v>262</v>
      </c>
      <c r="G233" s="107"/>
      <c r="H233" s="107"/>
      <c r="I233" s="133"/>
      <c r="J233" s="133"/>
      <c r="K233" s="135">
        <f t="shared" si="13"/>
        <v>0</v>
      </c>
      <c r="L233" s="107"/>
      <c r="M233" s="107"/>
      <c r="N233" s="107"/>
      <c r="O233" s="126"/>
      <c r="P233" s="126"/>
      <c r="Q233" s="136"/>
      <c r="R233" s="126"/>
      <c r="S233" s="126"/>
      <c r="T233" s="126"/>
      <c r="U233" s="126"/>
    </row>
    <row r="234" spans="1:21" ht="17.25" customHeight="1">
      <c r="A234" s="28" t="s">
        <v>306</v>
      </c>
      <c r="B234" s="290"/>
      <c r="C234" s="328"/>
      <c r="D234" s="97">
        <v>10.130000000000001</v>
      </c>
      <c r="E234" s="121" t="s">
        <v>264</v>
      </c>
      <c r="F234" s="138"/>
      <c r="G234" s="107"/>
      <c r="H234" s="107"/>
      <c r="I234" s="133"/>
      <c r="J234" s="133"/>
      <c r="K234" s="135">
        <f t="shared" si="13"/>
        <v>0</v>
      </c>
      <c r="L234" s="107"/>
      <c r="M234" s="107"/>
      <c r="N234" s="107"/>
      <c r="O234" s="126"/>
      <c r="P234" s="126"/>
      <c r="Q234" s="136"/>
      <c r="R234" s="126"/>
      <c r="S234" s="126"/>
      <c r="T234" s="126"/>
      <c r="U234" s="126"/>
    </row>
    <row r="235" spans="1:21" ht="17.25" customHeight="1">
      <c r="A235" s="28"/>
      <c r="B235" s="290"/>
      <c r="C235" s="328"/>
      <c r="D235" s="97">
        <v>10.14</v>
      </c>
      <c r="E235" s="121" t="s">
        <v>265</v>
      </c>
      <c r="F235" s="138"/>
      <c r="G235" s="107"/>
      <c r="H235" s="107"/>
      <c r="I235" s="133"/>
      <c r="J235" s="133"/>
      <c r="K235" s="135">
        <f t="shared" si="13"/>
        <v>0</v>
      </c>
      <c r="L235" s="107"/>
      <c r="M235" s="107"/>
      <c r="N235" s="107"/>
      <c r="O235" s="126"/>
      <c r="P235" s="126"/>
      <c r="Q235" s="136"/>
      <c r="R235" s="126"/>
      <c r="S235" s="126"/>
      <c r="T235" s="126"/>
      <c r="U235" s="126"/>
    </row>
    <row r="236" spans="1:21" ht="17.25" customHeight="1">
      <c r="A236" s="28"/>
      <c r="B236" s="290"/>
      <c r="C236" s="328"/>
      <c r="D236" s="97">
        <v>10.15</v>
      </c>
      <c r="E236" s="121" t="s">
        <v>266</v>
      </c>
      <c r="F236" s="121"/>
      <c r="G236" s="107"/>
      <c r="H236" s="107"/>
      <c r="I236" s="133"/>
      <c r="J236" s="133"/>
      <c r="K236" s="135">
        <f t="shared" si="13"/>
        <v>0</v>
      </c>
      <c r="L236" s="107"/>
      <c r="M236" s="107"/>
      <c r="N236" s="107"/>
      <c r="O236" s="126"/>
      <c r="P236" s="126"/>
      <c r="Q236" s="136"/>
      <c r="R236" s="126"/>
      <c r="S236" s="126"/>
      <c r="T236" s="126"/>
      <c r="U236" s="126"/>
    </row>
    <row r="237" spans="1:21" ht="17.25" customHeight="1">
      <c r="A237" s="28"/>
      <c r="B237" s="290"/>
      <c r="C237" s="328"/>
      <c r="D237" s="97">
        <v>10.16</v>
      </c>
      <c r="E237" s="121" t="s">
        <v>267</v>
      </c>
      <c r="F237" s="138"/>
      <c r="G237" s="107"/>
      <c r="H237" s="107"/>
      <c r="I237" s="135">
        <f>SUM(I238:I240)</f>
        <v>0</v>
      </c>
      <c r="J237" s="135">
        <f>SUM(J238:J240)</f>
        <v>0</v>
      </c>
      <c r="K237" s="135">
        <f t="shared" si="13"/>
        <v>0</v>
      </c>
      <c r="L237" s="107"/>
      <c r="M237" s="107"/>
      <c r="N237" s="107"/>
      <c r="O237" s="126"/>
      <c r="P237" s="126"/>
      <c r="Q237" s="136"/>
      <c r="R237" s="126"/>
      <c r="S237" s="126"/>
      <c r="T237" s="126"/>
      <c r="U237" s="126"/>
    </row>
    <row r="238" spans="1:21" ht="17.25" customHeight="1">
      <c r="A238" s="28"/>
      <c r="B238" s="290"/>
      <c r="C238" s="328"/>
      <c r="D238" s="138"/>
      <c r="E238" s="345">
        <v>10.161</v>
      </c>
      <c r="F238" s="121" t="s">
        <v>274</v>
      </c>
      <c r="G238" s="107"/>
      <c r="H238" s="107"/>
      <c r="I238" s="133"/>
      <c r="J238" s="133"/>
      <c r="K238" s="135">
        <f t="shared" si="13"/>
        <v>0</v>
      </c>
      <c r="L238" s="107"/>
      <c r="M238" s="107"/>
      <c r="N238" s="107"/>
      <c r="O238" s="126"/>
      <c r="P238" s="126"/>
      <c r="Q238" s="136"/>
      <c r="R238" s="126"/>
      <c r="S238" s="126"/>
      <c r="T238" s="126"/>
      <c r="U238" s="126"/>
    </row>
    <row r="239" spans="1:21" ht="17.25" customHeight="1">
      <c r="B239" s="290"/>
      <c r="C239" s="328"/>
      <c r="D239" s="138"/>
      <c r="E239" s="345">
        <v>10.162000000000001</v>
      </c>
      <c r="F239" s="121" t="s">
        <v>275</v>
      </c>
      <c r="G239" s="107"/>
      <c r="H239" s="107"/>
      <c r="I239" s="133"/>
      <c r="J239" s="133"/>
      <c r="K239" s="135">
        <f t="shared" si="13"/>
        <v>0</v>
      </c>
      <c r="L239" s="107"/>
      <c r="M239" s="107"/>
      <c r="N239" s="107"/>
      <c r="O239" s="126"/>
      <c r="P239" s="126"/>
      <c r="Q239" s="136"/>
      <c r="R239" s="126"/>
      <c r="S239" s="126"/>
      <c r="T239" s="126"/>
      <c r="U239" s="126"/>
    </row>
    <row r="240" spans="1:21" ht="17.25" customHeight="1">
      <c r="B240" s="290"/>
      <c r="C240" s="328"/>
      <c r="D240" s="138"/>
      <c r="E240" s="345">
        <v>10.169</v>
      </c>
      <c r="F240" s="121" t="s">
        <v>276</v>
      </c>
      <c r="G240" s="107"/>
      <c r="H240" s="107"/>
      <c r="I240" s="133"/>
      <c r="J240" s="133"/>
      <c r="K240" s="135">
        <f t="shared" si="13"/>
        <v>0</v>
      </c>
      <c r="L240" s="107"/>
      <c r="M240" s="107"/>
      <c r="N240" s="107"/>
      <c r="O240" s="126"/>
      <c r="P240" s="126"/>
      <c r="Q240" s="136"/>
      <c r="R240" s="126"/>
      <c r="S240" s="126"/>
      <c r="T240" s="126"/>
      <c r="U240" s="126"/>
    </row>
    <row r="241" spans="1:21" ht="17.25" customHeight="1">
      <c r="A241" s="28"/>
      <c r="B241" s="290"/>
      <c r="C241" s="328"/>
      <c r="D241" s="97">
        <v>10.17</v>
      </c>
      <c r="E241" s="121" t="s">
        <v>277</v>
      </c>
      <c r="F241" s="138"/>
      <c r="G241" s="107"/>
      <c r="H241" s="107"/>
      <c r="I241" s="133"/>
      <c r="J241" s="133"/>
      <c r="K241" s="135">
        <f t="shared" si="13"/>
        <v>0</v>
      </c>
      <c r="L241" s="107"/>
      <c r="M241" s="107"/>
      <c r="N241" s="107"/>
      <c r="O241" s="126"/>
      <c r="P241" s="126"/>
      <c r="Q241" s="136"/>
      <c r="R241" s="126"/>
      <c r="S241" s="126"/>
      <c r="T241" s="126"/>
      <c r="U241" s="126"/>
    </row>
    <row r="242" spans="1:21" ht="17.25" customHeight="1">
      <c r="A242" s="28"/>
      <c r="B242" s="290"/>
      <c r="C242" s="328"/>
      <c r="D242" s="97">
        <v>10.18</v>
      </c>
      <c r="E242" s="121" t="s">
        <v>278</v>
      </c>
      <c r="F242" s="138"/>
      <c r="G242" s="107"/>
      <c r="H242" s="107"/>
      <c r="I242" s="133"/>
      <c r="J242" s="133"/>
      <c r="K242" s="135">
        <f t="shared" si="13"/>
        <v>0</v>
      </c>
      <c r="L242" s="107"/>
      <c r="M242" s="107"/>
      <c r="N242" s="107"/>
      <c r="O242" s="126"/>
      <c r="P242" s="126"/>
      <c r="Q242" s="136"/>
      <c r="R242" s="126"/>
      <c r="S242" s="126"/>
      <c r="T242" s="126"/>
      <c r="U242" s="126"/>
    </row>
    <row r="243" spans="1:21" ht="17.25" customHeight="1">
      <c r="A243" s="28"/>
      <c r="B243" s="290"/>
      <c r="C243" s="328"/>
      <c r="D243" s="97" t="s">
        <v>307</v>
      </c>
      <c r="E243" s="121" t="s">
        <v>280</v>
      </c>
      <c r="F243" s="138"/>
      <c r="G243" s="107"/>
      <c r="H243" s="107"/>
      <c r="I243" s="133"/>
      <c r="J243" s="133"/>
      <c r="K243" s="135">
        <f t="shared" si="13"/>
        <v>0</v>
      </c>
      <c r="L243" s="107"/>
      <c r="M243" s="107"/>
      <c r="N243" s="107"/>
      <c r="O243" s="126"/>
      <c r="P243" s="126"/>
      <c r="Q243" s="136"/>
      <c r="R243" s="126"/>
      <c r="S243" s="126"/>
      <c r="T243" s="126"/>
      <c r="U243" s="126"/>
    </row>
    <row r="244" spans="1:21" ht="17.25" customHeight="1">
      <c r="A244" s="28" t="s">
        <v>308</v>
      </c>
      <c r="B244" s="290"/>
      <c r="C244" s="328"/>
      <c r="D244" s="138"/>
      <c r="E244" s="141" t="s">
        <v>251</v>
      </c>
      <c r="F244" s="138"/>
      <c r="G244" s="107"/>
      <c r="H244" s="107"/>
      <c r="I244" s="135">
        <f>SUM(I245:I249)</f>
        <v>0</v>
      </c>
      <c r="J244" s="135">
        <f>SUM(J245:J249)</f>
        <v>0</v>
      </c>
      <c r="K244" s="135">
        <f t="shared" si="13"/>
        <v>0</v>
      </c>
      <c r="L244" s="107"/>
      <c r="M244" s="133"/>
      <c r="N244" s="107"/>
      <c r="O244" s="126"/>
      <c r="P244" s="126"/>
      <c r="Q244" s="136"/>
      <c r="R244" s="126"/>
      <c r="S244" s="126"/>
      <c r="T244" s="126"/>
      <c r="U244" s="126"/>
    </row>
    <row r="245" spans="1:21" ht="17.25" customHeight="1">
      <c r="B245" s="290"/>
      <c r="C245" s="328"/>
      <c r="D245" s="97">
        <v>10.191000000000001</v>
      </c>
      <c r="E245" s="121" t="s">
        <v>252</v>
      </c>
      <c r="F245" s="121"/>
      <c r="G245" s="107"/>
      <c r="H245" s="107"/>
      <c r="I245" s="133"/>
      <c r="J245" s="133"/>
      <c r="K245" s="135">
        <f t="shared" si="13"/>
        <v>0</v>
      </c>
      <c r="L245" s="107"/>
      <c r="M245" s="107"/>
      <c r="N245" s="107"/>
      <c r="O245" s="126"/>
      <c r="P245" s="126"/>
      <c r="Q245" s="136"/>
      <c r="R245" s="126"/>
      <c r="S245" s="126"/>
      <c r="T245" s="126"/>
      <c r="U245" s="126"/>
    </row>
    <row r="246" spans="1:21" ht="17.25" customHeight="1">
      <c r="A246" s="28"/>
      <c r="B246" s="290"/>
      <c r="C246" s="328"/>
      <c r="D246" s="97">
        <v>10.192</v>
      </c>
      <c r="E246" s="121" t="s">
        <v>270</v>
      </c>
      <c r="F246" s="121"/>
      <c r="G246" s="107"/>
      <c r="H246" s="107"/>
      <c r="I246" s="133"/>
      <c r="J246" s="133"/>
      <c r="K246" s="135">
        <f t="shared" si="13"/>
        <v>0</v>
      </c>
      <c r="L246" s="107"/>
      <c r="M246" s="107"/>
      <c r="N246" s="107"/>
      <c r="O246" s="126"/>
      <c r="P246" s="126"/>
      <c r="Q246" s="136"/>
      <c r="R246" s="126"/>
      <c r="S246" s="126"/>
      <c r="T246" s="126"/>
      <c r="U246" s="126"/>
    </row>
    <row r="247" spans="1:21" ht="17.25" customHeight="1">
      <c r="A247" s="28"/>
      <c r="B247" s="290"/>
      <c r="C247" s="328"/>
      <c r="D247" s="97">
        <v>10.193</v>
      </c>
      <c r="E247" s="121" t="s">
        <v>271</v>
      </c>
      <c r="F247" s="138"/>
      <c r="G247" s="107"/>
      <c r="H247" s="107"/>
      <c r="I247" s="133"/>
      <c r="J247" s="133"/>
      <c r="K247" s="135">
        <f t="shared" si="13"/>
        <v>0</v>
      </c>
      <c r="L247" s="107"/>
      <c r="M247" s="107"/>
      <c r="N247" s="107"/>
      <c r="O247" s="126"/>
      <c r="P247" s="126"/>
      <c r="Q247" s="136"/>
      <c r="R247" s="126"/>
      <c r="S247" s="126"/>
      <c r="T247" s="126"/>
      <c r="U247" s="126"/>
    </row>
    <row r="248" spans="1:21" ht="17.25" customHeight="1">
      <c r="B248" s="290"/>
      <c r="C248" s="328"/>
      <c r="D248" s="97">
        <v>10.194000000000001</v>
      </c>
      <c r="E248" s="121" t="s">
        <v>281</v>
      </c>
      <c r="F248" s="138"/>
      <c r="G248" s="107"/>
      <c r="H248" s="107"/>
      <c r="I248" s="133"/>
      <c r="J248" s="133"/>
      <c r="K248" s="135">
        <f t="shared" si="13"/>
        <v>0</v>
      </c>
      <c r="L248" s="107"/>
      <c r="M248" s="107"/>
      <c r="N248" s="107"/>
      <c r="O248" s="126"/>
      <c r="P248" s="126"/>
      <c r="Q248" s="136"/>
      <c r="R248" s="126"/>
      <c r="S248" s="126"/>
      <c r="T248" s="126"/>
      <c r="U248" s="126"/>
    </row>
    <row r="249" spans="1:21" ht="17.25" customHeight="1">
      <c r="A249" s="28"/>
      <c r="B249" s="290"/>
      <c r="C249" s="328"/>
      <c r="D249" s="97">
        <v>10.199</v>
      </c>
      <c r="E249" s="121" t="s">
        <v>253</v>
      </c>
      <c r="F249" s="138"/>
      <c r="G249" s="107"/>
      <c r="H249" s="107"/>
      <c r="I249" s="133"/>
      <c r="J249" s="133"/>
      <c r="K249" s="135">
        <f t="shared" si="13"/>
        <v>0</v>
      </c>
      <c r="L249" s="107"/>
      <c r="M249" s="107"/>
      <c r="N249" s="107"/>
      <c r="O249" s="126"/>
      <c r="P249" s="126"/>
      <c r="Q249" s="136"/>
      <c r="R249" s="126"/>
      <c r="S249" s="126"/>
      <c r="T249" s="126"/>
      <c r="U249" s="126"/>
    </row>
    <row r="250" spans="1:21" ht="17.25" customHeight="1">
      <c r="A250" s="28"/>
      <c r="B250" s="290"/>
      <c r="C250" s="328"/>
      <c r="D250" s="138"/>
      <c r="E250" s="141"/>
      <c r="F250" s="138"/>
      <c r="G250" s="107"/>
      <c r="H250" s="107"/>
      <c r="I250" s="107"/>
      <c r="J250" s="107"/>
      <c r="K250" s="107"/>
      <c r="L250" s="107"/>
      <c r="M250" s="107"/>
      <c r="N250" s="107"/>
      <c r="O250" s="126"/>
      <c r="P250" s="126"/>
      <c r="Q250" s="136"/>
      <c r="R250" s="126"/>
      <c r="S250" s="126"/>
      <c r="T250" s="126"/>
      <c r="U250" s="126"/>
    </row>
    <row r="251" spans="1:21" ht="17.25" customHeight="1">
      <c r="A251" s="28"/>
      <c r="B251" s="290"/>
      <c r="C251" s="330">
        <v>10.199999999999999</v>
      </c>
      <c r="D251" s="162" t="s">
        <v>201</v>
      </c>
      <c r="E251" s="141"/>
      <c r="F251" s="138"/>
      <c r="G251" s="107"/>
      <c r="H251" s="107"/>
      <c r="I251" s="135">
        <f>I252+I271</f>
        <v>0</v>
      </c>
      <c r="J251" s="135">
        <f>J252+J271</f>
        <v>0</v>
      </c>
      <c r="K251" s="135">
        <f t="shared" ref="K251:K276" si="14">I251+J251</f>
        <v>0</v>
      </c>
      <c r="L251" s="107"/>
      <c r="M251" s="135">
        <f>M252+M271</f>
        <v>0</v>
      </c>
      <c r="N251" s="107"/>
      <c r="O251" s="126"/>
      <c r="P251" s="150" t="s">
        <v>175</v>
      </c>
      <c r="Q251" s="139">
        <f>K251-Summary!K55</f>
        <v>0</v>
      </c>
      <c r="R251" s="126"/>
      <c r="S251" s="126"/>
      <c r="T251" s="126"/>
      <c r="U251" s="126"/>
    </row>
    <row r="252" spans="1:21" ht="17.25" customHeight="1">
      <c r="A252" s="28" t="s">
        <v>305</v>
      </c>
      <c r="B252" s="290"/>
      <c r="C252" s="328"/>
      <c r="D252" s="138"/>
      <c r="E252" s="141" t="s">
        <v>242</v>
      </c>
      <c r="F252" s="138"/>
      <c r="G252" s="107"/>
      <c r="H252" s="107"/>
      <c r="I252" s="135">
        <f>I253+I256+I261+I262+I263+I264+I268+I269+I270</f>
        <v>0</v>
      </c>
      <c r="J252" s="135">
        <f>J253+J256+J261+J262+J263+J264+J268+J269+J270</f>
        <v>0</v>
      </c>
      <c r="K252" s="135">
        <f t="shared" si="14"/>
        <v>0</v>
      </c>
      <c r="L252" s="107"/>
      <c r="M252" s="133"/>
      <c r="N252" s="107"/>
      <c r="O252" s="126"/>
      <c r="P252" s="126"/>
      <c r="Q252" s="136"/>
      <c r="R252" s="126"/>
      <c r="S252" s="126"/>
      <c r="T252" s="126"/>
      <c r="U252" s="126"/>
    </row>
    <row r="253" spans="1:21" ht="17.25" customHeight="1">
      <c r="A253" s="28"/>
      <c r="B253" s="290"/>
      <c r="C253" s="328"/>
      <c r="D253" s="97">
        <v>10.210000000000001</v>
      </c>
      <c r="E253" s="121" t="s">
        <v>243</v>
      </c>
      <c r="F253" s="138"/>
      <c r="G253" s="107"/>
      <c r="H253" s="107"/>
      <c r="I253" s="135">
        <f>SUM(I254:I255)</f>
        <v>0</v>
      </c>
      <c r="J253" s="135">
        <f>SUM(J254:J255)</f>
        <v>0</v>
      </c>
      <c r="K253" s="135">
        <f t="shared" si="14"/>
        <v>0</v>
      </c>
      <c r="L253" s="107"/>
      <c r="M253" s="107"/>
      <c r="N253" s="107"/>
      <c r="O253" s="126"/>
      <c r="P253" s="126"/>
      <c r="Q253" s="136"/>
      <c r="R253" s="126"/>
      <c r="S253" s="126"/>
      <c r="T253" s="126"/>
      <c r="U253" s="126"/>
    </row>
    <row r="254" spans="1:21" ht="17.25" customHeight="1">
      <c r="A254" s="28"/>
      <c r="B254" s="290"/>
      <c r="C254" s="328"/>
      <c r="D254" s="138"/>
      <c r="E254" s="345">
        <v>10.211</v>
      </c>
      <c r="F254" s="121" t="s">
        <v>247</v>
      </c>
      <c r="G254" s="107"/>
      <c r="H254" s="107"/>
      <c r="I254" s="133"/>
      <c r="J254" s="133"/>
      <c r="K254" s="135">
        <f t="shared" si="14"/>
        <v>0</v>
      </c>
      <c r="L254" s="107"/>
      <c r="M254" s="107"/>
      <c r="N254" s="107"/>
      <c r="O254" s="126"/>
      <c r="P254" s="126"/>
      <c r="Q254" s="136"/>
      <c r="R254" s="126"/>
      <c r="S254" s="126"/>
      <c r="T254" s="126"/>
      <c r="U254" s="126"/>
    </row>
    <row r="255" spans="1:21" ht="17.25" customHeight="1">
      <c r="B255" s="290"/>
      <c r="C255" s="328"/>
      <c r="D255" s="138"/>
      <c r="E255" s="345">
        <v>10.218999999999999</v>
      </c>
      <c r="F255" s="121" t="s">
        <v>248</v>
      </c>
      <c r="G255" s="107"/>
      <c r="H255" s="107"/>
      <c r="I255" s="133"/>
      <c r="J255" s="133"/>
      <c r="K255" s="135">
        <f t="shared" si="14"/>
        <v>0</v>
      </c>
      <c r="L255" s="107"/>
      <c r="M255" s="107"/>
      <c r="N255" s="107"/>
      <c r="O255" s="126"/>
      <c r="P255" s="126"/>
      <c r="Q255" s="136"/>
      <c r="R255" s="126"/>
      <c r="S255" s="126"/>
      <c r="T255" s="126"/>
      <c r="U255" s="126"/>
    </row>
    <row r="256" spans="1:21" ht="17.25" customHeight="1">
      <c r="A256" s="28"/>
      <c r="B256" s="290"/>
      <c r="C256" s="328"/>
      <c r="D256" s="97">
        <v>10.220000000000001</v>
      </c>
      <c r="E256" s="121" t="s">
        <v>249</v>
      </c>
      <c r="F256" s="138"/>
      <c r="G256" s="107"/>
      <c r="H256" s="107"/>
      <c r="I256" s="135">
        <f>SUM(I257:I260)</f>
        <v>0</v>
      </c>
      <c r="J256" s="135">
        <f>SUM(J257:J260)</f>
        <v>0</v>
      </c>
      <c r="K256" s="135">
        <f t="shared" si="14"/>
        <v>0</v>
      </c>
      <c r="L256" s="107"/>
      <c r="M256" s="107"/>
      <c r="N256" s="107"/>
      <c r="O256" s="126"/>
      <c r="P256" s="126"/>
      <c r="Q256" s="136"/>
      <c r="R256" s="126"/>
      <c r="S256" s="126"/>
      <c r="T256" s="126"/>
      <c r="U256" s="126"/>
    </row>
    <row r="257" spans="1:21" ht="17.25" customHeight="1">
      <c r="A257" s="28"/>
      <c r="B257" s="290"/>
      <c r="C257" s="328"/>
      <c r="D257" s="138"/>
      <c r="E257" s="345">
        <v>10.221</v>
      </c>
      <c r="F257" s="121" t="s">
        <v>259</v>
      </c>
      <c r="G257" s="107"/>
      <c r="H257" s="107"/>
      <c r="I257" s="133"/>
      <c r="J257" s="133"/>
      <c r="K257" s="135">
        <f t="shared" si="14"/>
        <v>0</v>
      </c>
      <c r="L257" s="107"/>
      <c r="M257" s="107"/>
      <c r="N257" s="107"/>
      <c r="O257" s="126"/>
      <c r="P257" s="126"/>
      <c r="Q257" s="136"/>
      <c r="R257" s="126"/>
      <c r="S257" s="126"/>
      <c r="T257" s="126"/>
      <c r="U257" s="126"/>
    </row>
    <row r="258" spans="1:21" ht="17.25" customHeight="1">
      <c r="A258" s="28"/>
      <c r="B258" s="290"/>
      <c r="C258" s="328"/>
      <c r="D258" s="138"/>
      <c r="E258" s="345">
        <v>10.222</v>
      </c>
      <c r="F258" s="121" t="s">
        <v>260</v>
      </c>
      <c r="G258" s="107"/>
      <c r="H258" s="107"/>
      <c r="I258" s="133"/>
      <c r="J258" s="133"/>
      <c r="K258" s="135">
        <f t="shared" si="14"/>
        <v>0</v>
      </c>
      <c r="L258" s="107"/>
      <c r="M258" s="107"/>
      <c r="N258" s="107"/>
      <c r="O258" s="126"/>
      <c r="P258" s="126"/>
      <c r="Q258" s="136"/>
      <c r="R258" s="126"/>
      <c r="S258" s="126"/>
      <c r="T258" s="126"/>
      <c r="U258" s="126"/>
    </row>
    <row r="259" spans="1:21" ht="17.25" customHeight="1">
      <c r="A259" s="28"/>
      <c r="B259" s="290"/>
      <c r="C259" s="328"/>
      <c r="D259" s="138"/>
      <c r="E259" s="345">
        <v>10.223000000000001</v>
      </c>
      <c r="F259" s="121" t="s">
        <v>261</v>
      </c>
      <c r="G259" s="107"/>
      <c r="H259" s="107"/>
      <c r="I259" s="133"/>
      <c r="J259" s="133"/>
      <c r="K259" s="135">
        <f t="shared" si="14"/>
        <v>0</v>
      </c>
      <c r="L259" s="107"/>
      <c r="M259" s="107"/>
      <c r="N259" s="107"/>
      <c r="O259" s="126"/>
      <c r="P259" s="126"/>
      <c r="Q259" s="136"/>
      <c r="R259" s="126"/>
      <c r="S259" s="126"/>
      <c r="T259" s="126"/>
      <c r="U259" s="126"/>
    </row>
    <row r="260" spans="1:21" ht="17.25" customHeight="1">
      <c r="A260" s="28"/>
      <c r="B260" s="290"/>
      <c r="C260" s="328"/>
      <c r="D260" s="138"/>
      <c r="E260" s="345">
        <v>10.228999999999999</v>
      </c>
      <c r="F260" s="121" t="s">
        <v>262</v>
      </c>
      <c r="G260" s="107"/>
      <c r="H260" s="107"/>
      <c r="I260" s="133"/>
      <c r="J260" s="133"/>
      <c r="K260" s="135">
        <f t="shared" si="14"/>
        <v>0</v>
      </c>
      <c r="L260" s="107"/>
      <c r="M260" s="107"/>
      <c r="N260" s="107"/>
      <c r="O260" s="126"/>
      <c r="P260" s="126"/>
      <c r="Q260" s="136"/>
      <c r="R260" s="126"/>
      <c r="S260" s="126"/>
      <c r="T260" s="126"/>
      <c r="U260" s="126"/>
    </row>
    <row r="261" spans="1:21" ht="17.25" customHeight="1">
      <c r="A261" s="28" t="s">
        <v>309</v>
      </c>
      <c r="B261" s="290"/>
      <c r="C261" s="328"/>
      <c r="D261" s="97">
        <v>10.23</v>
      </c>
      <c r="E261" s="121" t="s">
        <v>264</v>
      </c>
      <c r="F261" s="138"/>
      <c r="G261" s="107"/>
      <c r="H261" s="107"/>
      <c r="I261" s="133"/>
      <c r="J261" s="133"/>
      <c r="K261" s="135">
        <f t="shared" si="14"/>
        <v>0</v>
      </c>
      <c r="L261" s="107"/>
      <c r="M261" s="107"/>
      <c r="N261" s="107"/>
      <c r="O261" s="126"/>
      <c r="P261" s="126"/>
      <c r="Q261" s="136"/>
      <c r="R261" s="126"/>
      <c r="S261" s="126"/>
      <c r="T261" s="126"/>
      <c r="U261" s="126"/>
    </row>
    <row r="262" spans="1:21" ht="17.25" customHeight="1">
      <c r="A262" s="28"/>
      <c r="B262" s="290"/>
      <c r="C262" s="328"/>
      <c r="D262" s="97">
        <v>10.24</v>
      </c>
      <c r="E262" s="121" t="s">
        <v>265</v>
      </c>
      <c r="F262" s="138"/>
      <c r="G262" s="107"/>
      <c r="H262" s="107"/>
      <c r="I262" s="133"/>
      <c r="J262" s="133"/>
      <c r="K262" s="135">
        <f t="shared" si="14"/>
        <v>0</v>
      </c>
      <c r="L262" s="107"/>
      <c r="M262" s="107"/>
      <c r="N262" s="107"/>
      <c r="O262" s="126"/>
      <c r="P262" s="126"/>
      <c r="Q262" s="136"/>
      <c r="R262" s="126"/>
      <c r="S262" s="126"/>
      <c r="T262" s="126"/>
      <c r="U262" s="126"/>
    </row>
    <row r="263" spans="1:21" ht="17.25" customHeight="1">
      <c r="A263" s="28"/>
      <c r="B263" s="290"/>
      <c r="C263" s="328"/>
      <c r="D263" s="97">
        <v>10.25</v>
      </c>
      <c r="E263" s="121" t="s">
        <v>266</v>
      </c>
      <c r="F263" s="121"/>
      <c r="G263" s="107"/>
      <c r="H263" s="107"/>
      <c r="I263" s="133"/>
      <c r="J263" s="133"/>
      <c r="K263" s="135">
        <f t="shared" si="14"/>
        <v>0</v>
      </c>
      <c r="L263" s="107"/>
      <c r="M263" s="107"/>
      <c r="N263" s="107"/>
      <c r="O263" s="126"/>
      <c r="P263" s="126"/>
      <c r="Q263" s="136"/>
      <c r="R263" s="126"/>
      <c r="S263" s="126"/>
      <c r="T263" s="126"/>
      <c r="U263" s="126"/>
    </row>
    <row r="264" spans="1:21" ht="17.25" customHeight="1">
      <c r="A264" s="28"/>
      <c r="B264" s="290"/>
      <c r="C264" s="328"/>
      <c r="D264" s="97">
        <v>10.26</v>
      </c>
      <c r="E264" s="121" t="s">
        <v>267</v>
      </c>
      <c r="F264" s="138"/>
      <c r="G264" s="107"/>
      <c r="H264" s="107"/>
      <c r="I264" s="135">
        <f>SUM(I265:I267)</f>
        <v>0</v>
      </c>
      <c r="J264" s="135">
        <f>SUM(J265:J267)</f>
        <v>0</v>
      </c>
      <c r="K264" s="135">
        <f t="shared" si="14"/>
        <v>0</v>
      </c>
      <c r="L264" s="107"/>
      <c r="M264" s="107"/>
      <c r="N264" s="107"/>
      <c r="O264" s="126"/>
      <c r="P264" s="126"/>
      <c r="Q264" s="136"/>
      <c r="R264" s="126"/>
      <c r="S264" s="126"/>
      <c r="T264" s="126"/>
      <c r="U264" s="126"/>
    </row>
    <row r="265" spans="1:21" ht="17.25" customHeight="1">
      <c r="A265" s="28"/>
      <c r="B265" s="290"/>
      <c r="C265" s="328"/>
      <c r="D265" s="138"/>
      <c r="E265" s="345">
        <v>10.260999999999999</v>
      </c>
      <c r="F265" s="121" t="s">
        <v>274</v>
      </c>
      <c r="G265" s="107"/>
      <c r="H265" s="107"/>
      <c r="I265" s="133"/>
      <c r="J265" s="133"/>
      <c r="K265" s="135">
        <f t="shared" si="14"/>
        <v>0</v>
      </c>
      <c r="L265" s="107"/>
      <c r="M265" s="107"/>
      <c r="N265" s="107"/>
      <c r="O265" s="126"/>
      <c r="P265" s="126"/>
      <c r="Q265" s="136"/>
      <c r="R265" s="126"/>
      <c r="S265" s="126"/>
      <c r="T265" s="126"/>
      <c r="U265" s="126"/>
    </row>
    <row r="266" spans="1:21" ht="17.25" customHeight="1">
      <c r="B266" s="290"/>
      <c r="C266" s="328"/>
      <c r="D266" s="138"/>
      <c r="E266" s="345">
        <v>10.262</v>
      </c>
      <c r="F266" s="121" t="s">
        <v>275</v>
      </c>
      <c r="G266" s="107"/>
      <c r="H266" s="107"/>
      <c r="I266" s="133"/>
      <c r="J266" s="133"/>
      <c r="K266" s="135">
        <f t="shared" si="14"/>
        <v>0</v>
      </c>
      <c r="L266" s="107"/>
      <c r="M266" s="107"/>
      <c r="N266" s="107"/>
      <c r="O266" s="126"/>
      <c r="P266" s="126"/>
      <c r="Q266" s="136"/>
      <c r="R266" s="126"/>
      <c r="S266" s="126"/>
      <c r="T266" s="126"/>
      <c r="U266" s="126"/>
    </row>
    <row r="267" spans="1:21" ht="17.25" customHeight="1">
      <c r="B267" s="290"/>
      <c r="C267" s="328"/>
      <c r="D267" s="138"/>
      <c r="E267" s="345">
        <v>10.269</v>
      </c>
      <c r="F267" s="121" t="s">
        <v>276</v>
      </c>
      <c r="G267" s="107"/>
      <c r="H267" s="107"/>
      <c r="I267" s="133"/>
      <c r="J267" s="133"/>
      <c r="K267" s="135">
        <f t="shared" si="14"/>
        <v>0</v>
      </c>
      <c r="L267" s="107"/>
      <c r="M267" s="107"/>
      <c r="N267" s="107"/>
      <c r="O267" s="126"/>
      <c r="P267" s="126"/>
      <c r="Q267" s="136"/>
      <c r="R267" s="126"/>
      <c r="S267" s="126"/>
      <c r="T267" s="126"/>
      <c r="U267" s="126"/>
    </row>
    <row r="268" spans="1:21" ht="17.25" customHeight="1">
      <c r="A268" s="28"/>
      <c r="B268" s="290"/>
      <c r="C268" s="328"/>
      <c r="D268" s="97">
        <v>10.27</v>
      </c>
      <c r="E268" s="121" t="s">
        <v>277</v>
      </c>
      <c r="F268" s="138"/>
      <c r="G268" s="107"/>
      <c r="H268" s="107"/>
      <c r="I268" s="133"/>
      <c r="J268" s="133"/>
      <c r="K268" s="135">
        <f t="shared" si="14"/>
        <v>0</v>
      </c>
      <c r="L268" s="107"/>
      <c r="M268" s="107"/>
      <c r="N268" s="107"/>
      <c r="O268" s="126"/>
      <c r="P268" s="126"/>
      <c r="Q268" s="136"/>
      <c r="R268" s="126"/>
      <c r="S268" s="126"/>
      <c r="T268" s="126"/>
      <c r="U268" s="126"/>
    </row>
    <row r="269" spans="1:21" ht="17.25" customHeight="1">
      <c r="A269" s="28"/>
      <c r="B269" s="290"/>
      <c r="C269" s="328"/>
      <c r="D269" s="97">
        <v>10.28</v>
      </c>
      <c r="E269" s="121" t="s">
        <v>278</v>
      </c>
      <c r="F269" s="138"/>
      <c r="G269" s="107"/>
      <c r="H269" s="107"/>
      <c r="I269" s="133"/>
      <c r="J269" s="133"/>
      <c r="K269" s="135">
        <f t="shared" si="14"/>
        <v>0</v>
      </c>
      <c r="L269" s="107"/>
      <c r="M269" s="107"/>
      <c r="N269" s="107"/>
      <c r="O269" s="126"/>
      <c r="P269" s="126"/>
      <c r="Q269" s="136"/>
      <c r="R269" s="126"/>
      <c r="S269" s="126"/>
      <c r="T269" s="126"/>
      <c r="U269" s="126"/>
    </row>
    <row r="270" spans="1:21" ht="17.25" customHeight="1">
      <c r="A270" s="28"/>
      <c r="B270" s="290"/>
      <c r="C270" s="328"/>
      <c r="D270" s="97" t="s">
        <v>310</v>
      </c>
      <c r="E270" s="121" t="s">
        <v>280</v>
      </c>
      <c r="F270" s="138"/>
      <c r="G270" s="107"/>
      <c r="H270" s="107"/>
      <c r="I270" s="133"/>
      <c r="J270" s="133"/>
      <c r="K270" s="135">
        <f t="shared" si="14"/>
        <v>0</v>
      </c>
      <c r="L270" s="107"/>
      <c r="M270" s="107"/>
      <c r="N270" s="107"/>
      <c r="O270" s="126"/>
      <c r="P270" s="126"/>
      <c r="Q270" s="136"/>
      <c r="R270" s="126"/>
      <c r="S270" s="126"/>
      <c r="T270" s="126"/>
      <c r="U270" s="126"/>
    </row>
    <row r="271" spans="1:21" ht="17.25" customHeight="1">
      <c r="A271" s="28" t="s">
        <v>308</v>
      </c>
      <c r="B271" s="290"/>
      <c r="C271" s="328"/>
      <c r="D271" s="138"/>
      <c r="E271" s="141" t="s">
        <v>251</v>
      </c>
      <c r="F271" s="138"/>
      <c r="G271" s="107"/>
      <c r="H271" s="107"/>
      <c r="I271" s="135">
        <f>SUM(I272:I276)</f>
        <v>0</v>
      </c>
      <c r="J271" s="135">
        <f>SUM(J272:J276)</f>
        <v>0</v>
      </c>
      <c r="K271" s="135">
        <f t="shared" si="14"/>
        <v>0</v>
      </c>
      <c r="L271" s="107"/>
      <c r="M271" s="133"/>
      <c r="N271" s="107"/>
      <c r="O271" s="126"/>
      <c r="P271" s="126"/>
      <c r="Q271" s="136"/>
      <c r="R271" s="126"/>
      <c r="S271" s="126"/>
      <c r="T271" s="126"/>
      <c r="U271" s="126"/>
    </row>
    <row r="272" spans="1:21" ht="17.25" customHeight="1">
      <c r="A272" s="28"/>
      <c r="B272" s="290"/>
      <c r="C272" s="328"/>
      <c r="D272" s="345">
        <v>10.291</v>
      </c>
      <c r="E272" s="121" t="s">
        <v>252</v>
      </c>
      <c r="F272" s="121"/>
      <c r="G272" s="107"/>
      <c r="H272" s="107"/>
      <c r="I272" s="133"/>
      <c r="J272" s="133"/>
      <c r="K272" s="135">
        <f t="shared" si="14"/>
        <v>0</v>
      </c>
      <c r="L272" s="107"/>
      <c r="M272" s="107"/>
      <c r="N272" s="107"/>
      <c r="O272" s="126"/>
      <c r="P272" s="126"/>
      <c r="Q272" s="136"/>
      <c r="R272" s="126"/>
      <c r="S272" s="126"/>
      <c r="T272" s="126"/>
      <c r="U272" s="126"/>
    </row>
    <row r="273" spans="1:21" ht="17.25" customHeight="1">
      <c r="A273" s="28"/>
      <c r="B273" s="290"/>
      <c r="C273" s="328"/>
      <c r="D273" s="345">
        <v>10.292</v>
      </c>
      <c r="E273" s="121" t="s">
        <v>270</v>
      </c>
      <c r="F273" s="121"/>
      <c r="G273" s="107"/>
      <c r="H273" s="107"/>
      <c r="I273" s="133"/>
      <c r="J273" s="133"/>
      <c r="K273" s="135">
        <f t="shared" si="14"/>
        <v>0</v>
      </c>
      <c r="L273" s="107"/>
      <c r="M273" s="107"/>
      <c r="N273" s="107"/>
      <c r="O273" s="126"/>
      <c r="P273" s="126"/>
      <c r="Q273" s="136"/>
      <c r="R273" s="126"/>
      <c r="S273" s="126"/>
      <c r="T273" s="126"/>
      <c r="U273" s="126"/>
    </row>
    <row r="274" spans="1:21" ht="17.25" customHeight="1">
      <c r="A274" s="28"/>
      <c r="B274" s="290"/>
      <c r="C274" s="328"/>
      <c r="D274" s="345">
        <v>10.292999999999999</v>
      </c>
      <c r="E274" s="121" t="s">
        <v>271</v>
      </c>
      <c r="F274" s="138"/>
      <c r="G274" s="107"/>
      <c r="H274" s="107"/>
      <c r="I274" s="133"/>
      <c r="J274" s="133"/>
      <c r="K274" s="135">
        <f t="shared" si="14"/>
        <v>0</v>
      </c>
      <c r="L274" s="107"/>
      <c r="M274" s="107"/>
      <c r="N274" s="107"/>
      <c r="O274" s="126"/>
      <c r="P274" s="126"/>
      <c r="Q274" s="136"/>
      <c r="R274" s="126"/>
      <c r="S274" s="126"/>
      <c r="T274" s="126"/>
      <c r="U274" s="126"/>
    </row>
    <row r="275" spans="1:21" ht="17.25" customHeight="1">
      <c r="B275" s="290"/>
      <c r="C275" s="328"/>
      <c r="D275" s="345">
        <v>10.294</v>
      </c>
      <c r="E275" s="121" t="s">
        <v>281</v>
      </c>
      <c r="F275" s="138"/>
      <c r="G275" s="107"/>
      <c r="H275" s="107"/>
      <c r="I275" s="133"/>
      <c r="J275" s="133"/>
      <c r="K275" s="135">
        <f t="shared" si="14"/>
        <v>0</v>
      </c>
      <c r="L275" s="107"/>
      <c r="M275" s="107"/>
      <c r="N275" s="107"/>
      <c r="O275" s="126"/>
      <c r="P275" s="126"/>
      <c r="Q275" s="136"/>
      <c r="R275" s="126"/>
      <c r="S275" s="126"/>
      <c r="T275" s="126"/>
      <c r="U275" s="126"/>
    </row>
    <row r="276" spans="1:21" ht="17.25" customHeight="1">
      <c r="A276" s="28"/>
      <c r="B276" s="290"/>
      <c r="C276" s="328"/>
      <c r="D276" s="345">
        <v>10.298999999999999</v>
      </c>
      <c r="E276" s="121" t="s">
        <v>253</v>
      </c>
      <c r="F276" s="138"/>
      <c r="G276" s="107"/>
      <c r="H276" s="107"/>
      <c r="I276" s="133"/>
      <c r="J276" s="133"/>
      <c r="K276" s="135">
        <f t="shared" si="14"/>
        <v>0</v>
      </c>
      <c r="L276" s="107"/>
      <c r="M276" s="107"/>
      <c r="N276" s="107"/>
      <c r="O276" s="126"/>
      <c r="P276" s="126"/>
      <c r="Q276" s="136"/>
      <c r="R276" s="126"/>
      <c r="S276" s="126"/>
      <c r="T276" s="126"/>
      <c r="U276" s="126"/>
    </row>
    <row r="277" spans="1:21" ht="17.25" customHeight="1">
      <c r="A277" s="28"/>
      <c r="B277" s="290"/>
      <c r="C277" s="328"/>
      <c r="D277" s="138"/>
      <c r="E277" s="138"/>
      <c r="F277" s="138"/>
      <c r="G277" s="107"/>
      <c r="H277" s="107"/>
      <c r="I277" s="107"/>
      <c r="J277" s="107"/>
      <c r="K277" s="107"/>
      <c r="L277" s="107"/>
      <c r="M277" s="107"/>
      <c r="N277" s="107"/>
      <c r="O277" s="126"/>
      <c r="P277" s="126"/>
      <c r="Q277" s="136"/>
      <c r="R277" s="126"/>
      <c r="S277" s="126"/>
      <c r="T277" s="126"/>
      <c r="U277" s="126"/>
    </row>
    <row r="278" spans="1:21" ht="17.25" customHeight="1">
      <c r="A278" s="28"/>
      <c r="B278" s="290"/>
      <c r="C278" s="329">
        <v>10.9</v>
      </c>
      <c r="D278" s="222" t="s">
        <v>202</v>
      </c>
      <c r="E278" s="222"/>
      <c r="F278" s="138"/>
      <c r="G278" s="107"/>
      <c r="H278" s="107"/>
      <c r="I278" s="135">
        <f>I279+I298</f>
        <v>0</v>
      </c>
      <c r="J278" s="135">
        <f>J279+J298</f>
        <v>0</v>
      </c>
      <c r="K278" s="135">
        <f t="shared" ref="K278:K303" si="15">I278+J278</f>
        <v>0</v>
      </c>
      <c r="L278" s="107"/>
      <c r="M278" s="135">
        <f>M279+M298</f>
        <v>0</v>
      </c>
      <c r="N278" s="107"/>
      <c r="O278" s="126"/>
      <c r="P278" s="150" t="s">
        <v>175</v>
      </c>
      <c r="Q278" s="139">
        <f>K278-Summary!K56</f>
        <v>0</v>
      </c>
      <c r="R278" s="126"/>
      <c r="S278" s="126"/>
      <c r="T278" s="126"/>
      <c r="U278" s="126"/>
    </row>
    <row r="279" spans="1:21" ht="17.25" customHeight="1">
      <c r="A279" s="28" t="s">
        <v>305</v>
      </c>
      <c r="B279" s="290"/>
      <c r="C279" s="328"/>
      <c r="D279" s="138"/>
      <c r="E279" s="141" t="s">
        <v>242</v>
      </c>
      <c r="F279" s="138"/>
      <c r="G279" s="107"/>
      <c r="H279" s="107"/>
      <c r="I279" s="135">
        <f>I280+I283+I288+I289+I290+I291+I295+I296+I297</f>
        <v>0</v>
      </c>
      <c r="J279" s="135">
        <f>J280+J283+J288+J289+J290+J291+J295+J296+J297</f>
        <v>0</v>
      </c>
      <c r="K279" s="135">
        <f t="shared" si="15"/>
        <v>0</v>
      </c>
      <c r="L279" s="107"/>
      <c r="M279" s="133"/>
      <c r="N279" s="107"/>
      <c r="O279" s="126"/>
      <c r="P279" s="126"/>
      <c r="Q279" s="136"/>
      <c r="R279" s="126"/>
      <c r="S279" s="126"/>
      <c r="T279" s="126"/>
      <c r="U279" s="126"/>
    </row>
    <row r="280" spans="1:21" ht="17.25" customHeight="1">
      <c r="A280" s="28"/>
      <c r="B280" s="290"/>
      <c r="C280" s="328"/>
      <c r="D280" s="97">
        <v>10.91</v>
      </c>
      <c r="E280" s="121" t="s">
        <v>243</v>
      </c>
      <c r="F280" s="138"/>
      <c r="G280" s="107"/>
      <c r="H280" s="107"/>
      <c r="I280" s="135">
        <f>SUM(I281:I282)</f>
        <v>0</v>
      </c>
      <c r="J280" s="135">
        <f>SUM(J281:J282)</f>
        <v>0</v>
      </c>
      <c r="K280" s="135">
        <f t="shared" si="15"/>
        <v>0</v>
      </c>
      <c r="L280" s="107"/>
      <c r="M280" s="107"/>
      <c r="N280" s="107"/>
      <c r="O280" s="126"/>
      <c r="P280" s="126"/>
      <c r="Q280" s="136"/>
      <c r="R280" s="126"/>
      <c r="S280" s="126"/>
      <c r="T280" s="126"/>
      <c r="U280" s="126"/>
    </row>
    <row r="281" spans="1:21" ht="17.25" customHeight="1">
      <c r="A281" s="28"/>
      <c r="B281" s="290"/>
      <c r="C281" s="107"/>
      <c r="D281" s="138"/>
      <c r="E281" s="345">
        <v>10.911</v>
      </c>
      <c r="F281" s="121" t="s">
        <v>247</v>
      </c>
      <c r="G281" s="107"/>
      <c r="H281" s="107"/>
      <c r="I281" s="133"/>
      <c r="J281" s="133"/>
      <c r="K281" s="135">
        <f t="shared" si="15"/>
        <v>0</v>
      </c>
      <c r="L281" s="107"/>
      <c r="M281" s="107"/>
      <c r="N281" s="107"/>
      <c r="O281" s="126"/>
      <c r="P281" s="126"/>
      <c r="Q281" s="136"/>
      <c r="R281" s="126"/>
      <c r="S281" s="126"/>
      <c r="T281" s="126"/>
      <c r="U281" s="126"/>
    </row>
    <row r="282" spans="1:21" ht="17.25" customHeight="1">
      <c r="B282" s="290"/>
      <c r="C282" s="107"/>
      <c r="D282" s="138"/>
      <c r="E282" s="345">
        <v>10.919</v>
      </c>
      <c r="F282" s="121" t="s">
        <v>248</v>
      </c>
      <c r="G282" s="107"/>
      <c r="H282" s="107"/>
      <c r="I282" s="133"/>
      <c r="J282" s="133"/>
      <c r="K282" s="135">
        <f t="shared" si="15"/>
        <v>0</v>
      </c>
      <c r="L282" s="107"/>
      <c r="M282" s="107"/>
      <c r="N282" s="107"/>
      <c r="O282" s="126"/>
      <c r="P282" s="126"/>
      <c r="Q282" s="136"/>
      <c r="R282" s="126"/>
      <c r="S282" s="126"/>
      <c r="T282" s="126"/>
      <c r="U282" s="126"/>
    </row>
    <row r="283" spans="1:21" ht="17.25" customHeight="1">
      <c r="A283" s="28"/>
      <c r="B283" s="290"/>
      <c r="C283" s="107"/>
      <c r="D283" s="97">
        <v>10.92</v>
      </c>
      <c r="E283" s="121" t="s">
        <v>249</v>
      </c>
      <c r="F283" s="138"/>
      <c r="G283" s="107"/>
      <c r="H283" s="107"/>
      <c r="I283" s="135">
        <f>SUM(I284:I287)</f>
        <v>0</v>
      </c>
      <c r="J283" s="135">
        <f>SUM(J284:J287)</f>
        <v>0</v>
      </c>
      <c r="K283" s="135">
        <f t="shared" si="15"/>
        <v>0</v>
      </c>
      <c r="L283" s="107"/>
      <c r="M283" s="107"/>
      <c r="N283" s="107"/>
      <c r="O283" s="126"/>
      <c r="P283" s="126"/>
      <c r="Q283" s="136"/>
      <c r="R283" s="126"/>
      <c r="S283" s="126"/>
      <c r="T283" s="126"/>
      <c r="U283" s="126"/>
    </row>
    <row r="284" spans="1:21" ht="17.25" customHeight="1">
      <c r="A284" s="28"/>
      <c r="B284" s="290"/>
      <c r="C284" s="107"/>
      <c r="D284" s="138"/>
      <c r="E284" s="345">
        <v>10.920999999999999</v>
      </c>
      <c r="F284" s="121" t="s">
        <v>259</v>
      </c>
      <c r="G284" s="107"/>
      <c r="H284" s="107"/>
      <c r="I284" s="133"/>
      <c r="J284" s="133"/>
      <c r="K284" s="135">
        <f t="shared" si="15"/>
        <v>0</v>
      </c>
      <c r="L284" s="107"/>
      <c r="M284" s="107"/>
      <c r="N284" s="107"/>
      <c r="O284" s="126"/>
      <c r="P284" s="126"/>
      <c r="Q284" s="136"/>
      <c r="R284" s="126"/>
      <c r="S284" s="126"/>
      <c r="T284" s="126"/>
      <c r="U284" s="126"/>
    </row>
    <row r="285" spans="1:21" ht="17.25" customHeight="1">
      <c r="A285" s="28"/>
      <c r="B285" s="290"/>
      <c r="C285" s="107"/>
      <c r="D285" s="138"/>
      <c r="E285" s="345">
        <v>10.922000000000001</v>
      </c>
      <c r="F285" s="121" t="s">
        <v>260</v>
      </c>
      <c r="G285" s="107"/>
      <c r="H285" s="107"/>
      <c r="I285" s="133"/>
      <c r="J285" s="133"/>
      <c r="K285" s="135">
        <f t="shared" si="15"/>
        <v>0</v>
      </c>
      <c r="L285" s="107"/>
      <c r="M285" s="107"/>
      <c r="N285" s="107"/>
      <c r="O285" s="126"/>
      <c r="P285" s="126"/>
      <c r="Q285" s="136"/>
      <c r="R285" s="126"/>
      <c r="S285" s="126"/>
      <c r="T285" s="126"/>
      <c r="U285" s="126"/>
    </row>
    <row r="286" spans="1:21" ht="17.25" customHeight="1">
      <c r="A286" s="28"/>
      <c r="B286" s="290"/>
      <c r="C286" s="107"/>
      <c r="D286" s="138"/>
      <c r="E286" s="345">
        <v>10.923</v>
      </c>
      <c r="F286" s="121" t="s">
        <v>261</v>
      </c>
      <c r="G286" s="107"/>
      <c r="H286" s="107"/>
      <c r="I286" s="133"/>
      <c r="J286" s="133"/>
      <c r="K286" s="135">
        <f t="shared" si="15"/>
        <v>0</v>
      </c>
      <c r="L286" s="107"/>
      <c r="M286" s="107"/>
      <c r="N286" s="107"/>
      <c r="O286" s="126"/>
      <c r="P286" s="126"/>
      <c r="Q286" s="136"/>
      <c r="R286" s="126"/>
      <c r="S286" s="126"/>
      <c r="T286" s="126"/>
      <c r="U286" s="126"/>
    </row>
    <row r="287" spans="1:21" ht="17.25" customHeight="1">
      <c r="A287" s="28"/>
      <c r="B287" s="290"/>
      <c r="C287" s="107"/>
      <c r="D287" s="138"/>
      <c r="E287" s="345">
        <v>10.929</v>
      </c>
      <c r="F287" s="121" t="s">
        <v>262</v>
      </c>
      <c r="G287" s="107"/>
      <c r="H287" s="107"/>
      <c r="I287" s="133"/>
      <c r="J287" s="133"/>
      <c r="K287" s="135">
        <f t="shared" si="15"/>
        <v>0</v>
      </c>
      <c r="L287" s="107"/>
      <c r="M287" s="107"/>
      <c r="N287" s="107"/>
      <c r="O287" s="126"/>
      <c r="P287" s="126"/>
      <c r="Q287" s="136"/>
      <c r="R287" s="126"/>
      <c r="S287" s="126"/>
      <c r="T287" s="126"/>
      <c r="U287" s="126"/>
    </row>
    <row r="288" spans="1:21" ht="17.25" customHeight="1">
      <c r="A288" s="28" t="s">
        <v>309</v>
      </c>
      <c r="B288" s="290"/>
      <c r="C288" s="107"/>
      <c r="D288" s="97">
        <v>10.93</v>
      </c>
      <c r="E288" s="121" t="s">
        <v>264</v>
      </c>
      <c r="F288" s="138"/>
      <c r="G288" s="107"/>
      <c r="H288" s="107"/>
      <c r="I288" s="133"/>
      <c r="J288" s="133"/>
      <c r="K288" s="135">
        <f t="shared" si="15"/>
        <v>0</v>
      </c>
      <c r="L288" s="107"/>
      <c r="M288" s="107"/>
      <c r="N288" s="107"/>
      <c r="O288" s="126"/>
      <c r="P288" s="126"/>
      <c r="Q288" s="136"/>
      <c r="R288" s="126"/>
      <c r="S288" s="126"/>
      <c r="T288" s="126"/>
      <c r="U288" s="126"/>
    </row>
    <row r="289" spans="1:21" ht="17.25" customHeight="1">
      <c r="A289" s="28"/>
      <c r="B289" s="290"/>
      <c r="C289" s="107"/>
      <c r="D289" s="97">
        <v>10.94</v>
      </c>
      <c r="E289" s="121" t="s">
        <v>265</v>
      </c>
      <c r="F289" s="138"/>
      <c r="G289" s="107"/>
      <c r="H289" s="107"/>
      <c r="I289" s="133"/>
      <c r="J289" s="133"/>
      <c r="K289" s="135">
        <f t="shared" si="15"/>
        <v>0</v>
      </c>
      <c r="L289" s="107"/>
      <c r="M289" s="107"/>
      <c r="N289" s="107"/>
      <c r="O289" s="126"/>
      <c r="P289" s="126"/>
      <c r="Q289" s="136"/>
      <c r="R289" s="126"/>
      <c r="S289" s="126"/>
      <c r="T289" s="126"/>
      <c r="U289" s="126"/>
    </row>
    <row r="290" spans="1:21" ht="17.25" customHeight="1">
      <c r="A290" s="28"/>
      <c r="B290" s="290"/>
      <c r="C290" s="107"/>
      <c r="D290" s="97">
        <v>10.95</v>
      </c>
      <c r="E290" s="121" t="s">
        <v>266</v>
      </c>
      <c r="F290" s="121"/>
      <c r="G290" s="107"/>
      <c r="H290" s="107"/>
      <c r="I290" s="133"/>
      <c r="J290" s="133"/>
      <c r="K290" s="135">
        <f t="shared" si="15"/>
        <v>0</v>
      </c>
      <c r="L290" s="107"/>
      <c r="M290" s="107"/>
      <c r="N290" s="107"/>
      <c r="O290" s="126"/>
      <c r="P290" s="126"/>
      <c r="Q290" s="136"/>
      <c r="R290" s="126"/>
      <c r="S290" s="126"/>
      <c r="T290" s="126"/>
      <c r="U290" s="126"/>
    </row>
    <row r="291" spans="1:21" ht="17.25" customHeight="1">
      <c r="A291" s="28"/>
      <c r="B291" s="290"/>
      <c r="C291" s="107"/>
      <c r="D291" s="97">
        <v>10.96</v>
      </c>
      <c r="E291" s="121" t="s">
        <v>267</v>
      </c>
      <c r="F291" s="138"/>
      <c r="G291" s="107"/>
      <c r="H291" s="107"/>
      <c r="I291" s="135">
        <f>SUM(I292:I294)</f>
        <v>0</v>
      </c>
      <c r="J291" s="135">
        <f>SUM(J292:J294)</f>
        <v>0</v>
      </c>
      <c r="K291" s="135">
        <f t="shared" si="15"/>
        <v>0</v>
      </c>
      <c r="L291" s="107"/>
      <c r="M291" s="107"/>
      <c r="N291" s="107"/>
      <c r="O291" s="126"/>
      <c r="P291" s="126"/>
      <c r="Q291" s="136"/>
      <c r="R291" s="126"/>
      <c r="S291" s="126"/>
      <c r="T291" s="126"/>
      <c r="U291" s="126"/>
    </row>
    <row r="292" spans="1:21" ht="17.25" customHeight="1">
      <c r="A292" s="28"/>
      <c r="B292" s="290"/>
      <c r="C292" s="107"/>
      <c r="D292" s="138"/>
      <c r="E292" s="345">
        <v>10.961</v>
      </c>
      <c r="F292" s="121" t="s">
        <v>274</v>
      </c>
      <c r="G292" s="107"/>
      <c r="H292" s="107"/>
      <c r="I292" s="133"/>
      <c r="J292" s="133"/>
      <c r="K292" s="135">
        <f t="shared" si="15"/>
        <v>0</v>
      </c>
      <c r="L292" s="107"/>
      <c r="M292" s="107"/>
      <c r="N292" s="107"/>
      <c r="O292" s="126"/>
      <c r="P292" s="126"/>
      <c r="Q292" s="136"/>
      <c r="R292" s="126"/>
      <c r="S292" s="126"/>
      <c r="T292" s="126"/>
      <c r="U292" s="126"/>
    </row>
    <row r="293" spans="1:21" ht="17.25" customHeight="1">
      <c r="B293" s="290"/>
      <c r="C293" s="107"/>
      <c r="D293" s="138"/>
      <c r="E293" s="345">
        <v>10.962</v>
      </c>
      <c r="F293" s="121" t="s">
        <v>275</v>
      </c>
      <c r="G293" s="107"/>
      <c r="H293" s="107"/>
      <c r="I293" s="133"/>
      <c r="J293" s="133"/>
      <c r="K293" s="135">
        <f t="shared" si="15"/>
        <v>0</v>
      </c>
      <c r="L293" s="107"/>
      <c r="M293" s="107"/>
      <c r="N293" s="107"/>
      <c r="O293" s="126"/>
      <c r="P293" s="126"/>
      <c r="Q293" s="136"/>
      <c r="R293" s="126"/>
      <c r="S293" s="126"/>
      <c r="T293" s="126"/>
      <c r="U293" s="126"/>
    </row>
    <row r="294" spans="1:21" ht="17.25" customHeight="1">
      <c r="B294" s="290"/>
      <c r="C294" s="107"/>
      <c r="D294" s="138"/>
      <c r="E294" s="345">
        <v>10.968999999999999</v>
      </c>
      <c r="F294" s="121" t="s">
        <v>276</v>
      </c>
      <c r="G294" s="107"/>
      <c r="H294" s="107"/>
      <c r="I294" s="133"/>
      <c r="J294" s="133"/>
      <c r="K294" s="135">
        <f t="shared" si="15"/>
        <v>0</v>
      </c>
      <c r="L294" s="107"/>
      <c r="M294" s="107"/>
      <c r="N294" s="107"/>
      <c r="O294" s="126"/>
      <c r="P294" s="126"/>
      <c r="Q294" s="136"/>
      <c r="R294" s="126"/>
      <c r="S294" s="126"/>
      <c r="T294" s="126"/>
      <c r="U294" s="126"/>
    </row>
    <row r="295" spans="1:21" ht="17.25" customHeight="1">
      <c r="A295" s="28"/>
      <c r="B295" s="290"/>
      <c r="C295" s="107"/>
      <c r="D295" s="97">
        <v>10.97</v>
      </c>
      <c r="E295" s="121" t="s">
        <v>277</v>
      </c>
      <c r="F295" s="138"/>
      <c r="G295" s="107"/>
      <c r="H295" s="107"/>
      <c r="I295" s="133"/>
      <c r="J295" s="133"/>
      <c r="K295" s="135">
        <f t="shared" si="15"/>
        <v>0</v>
      </c>
      <c r="L295" s="107"/>
      <c r="M295" s="107"/>
      <c r="N295" s="107"/>
      <c r="O295" s="126"/>
      <c r="P295" s="126"/>
      <c r="Q295" s="136"/>
      <c r="R295" s="126"/>
      <c r="S295" s="126"/>
      <c r="T295" s="126"/>
      <c r="U295" s="126"/>
    </row>
    <row r="296" spans="1:21" ht="17.25" customHeight="1">
      <c r="A296" s="28"/>
      <c r="B296" s="290"/>
      <c r="C296" s="107"/>
      <c r="D296" s="97">
        <v>10.98</v>
      </c>
      <c r="E296" s="121" t="s">
        <v>278</v>
      </c>
      <c r="F296" s="138"/>
      <c r="G296" s="107"/>
      <c r="H296" s="107"/>
      <c r="I296" s="133"/>
      <c r="J296" s="133"/>
      <c r="K296" s="135">
        <f t="shared" si="15"/>
        <v>0</v>
      </c>
      <c r="L296" s="107"/>
      <c r="M296" s="107"/>
      <c r="N296" s="107"/>
      <c r="O296" s="126"/>
      <c r="P296" s="126"/>
      <c r="Q296" s="136"/>
      <c r="R296" s="126"/>
      <c r="S296" s="126"/>
      <c r="T296" s="126"/>
      <c r="U296" s="126"/>
    </row>
    <row r="297" spans="1:21" ht="17.25" customHeight="1">
      <c r="A297" s="28"/>
      <c r="B297" s="290"/>
      <c r="C297" s="107"/>
      <c r="D297" s="97" t="s">
        <v>311</v>
      </c>
      <c r="E297" s="121" t="s">
        <v>280</v>
      </c>
      <c r="F297" s="138"/>
      <c r="G297" s="107"/>
      <c r="H297" s="107"/>
      <c r="I297" s="133"/>
      <c r="J297" s="133"/>
      <c r="K297" s="135">
        <f t="shared" si="15"/>
        <v>0</v>
      </c>
      <c r="L297" s="107"/>
      <c r="M297" s="107"/>
      <c r="N297" s="107"/>
      <c r="O297" s="126"/>
      <c r="P297" s="126"/>
      <c r="Q297" s="136"/>
      <c r="R297" s="126"/>
      <c r="S297" s="126"/>
      <c r="T297" s="126"/>
      <c r="U297" s="126"/>
    </row>
    <row r="298" spans="1:21" ht="17.25" customHeight="1">
      <c r="A298" s="28" t="s">
        <v>308</v>
      </c>
      <c r="B298" s="290"/>
      <c r="C298" s="107"/>
      <c r="D298" s="138"/>
      <c r="E298" s="141" t="s">
        <v>251</v>
      </c>
      <c r="F298" s="138"/>
      <c r="G298" s="107"/>
      <c r="H298" s="107"/>
      <c r="I298" s="135">
        <f>SUM(I299:I303)</f>
        <v>0</v>
      </c>
      <c r="J298" s="135">
        <f>SUM(J299:J303)</f>
        <v>0</v>
      </c>
      <c r="K298" s="135">
        <f t="shared" si="15"/>
        <v>0</v>
      </c>
      <c r="L298" s="107"/>
      <c r="M298" s="133"/>
      <c r="N298" s="107"/>
      <c r="O298" s="126"/>
      <c r="P298" s="126"/>
      <c r="Q298" s="136"/>
      <c r="R298" s="126"/>
      <c r="S298" s="126"/>
      <c r="T298" s="126"/>
      <c r="U298" s="126"/>
    </row>
    <row r="299" spans="1:21" ht="17.25" customHeight="1">
      <c r="A299" s="28"/>
      <c r="B299" s="290"/>
      <c r="C299" s="107"/>
      <c r="D299" s="345">
        <v>10.991</v>
      </c>
      <c r="E299" s="121" t="s">
        <v>252</v>
      </c>
      <c r="F299" s="121"/>
      <c r="G299" s="107"/>
      <c r="H299" s="107"/>
      <c r="I299" s="133"/>
      <c r="J299" s="133"/>
      <c r="K299" s="135">
        <f t="shared" si="15"/>
        <v>0</v>
      </c>
      <c r="L299" s="107"/>
      <c r="M299" s="107"/>
      <c r="N299" s="107"/>
      <c r="O299" s="126"/>
      <c r="P299" s="126"/>
      <c r="Q299" s="136"/>
      <c r="R299" s="126"/>
      <c r="S299" s="126"/>
      <c r="T299" s="126"/>
      <c r="U299" s="126"/>
    </row>
    <row r="300" spans="1:21" ht="17.25" customHeight="1">
      <c r="A300" s="28"/>
      <c r="B300" s="290"/>
      <c r="C300" s="107"/>
      <c r="D300" s="345">
        <v>10.992000000000001</v>
      </c>
      <c r="E300" s="121" t="s">
        <v>270</v>
      </c>
      <c r="F300" s="121"/>
      <c r="G300" s="107"/>
      <c r="H300" s="107"/>
      <c r="I300" s="133"/>
      <c r="J300" s="133"/>
      <c r="K300" s="135">
        <f t="shared" si="15"/>
        <v>0</v>
      </c>
      <c r="L300" s="107"/>
      <c r="M300" s="107"/>
      <c r="N300" s="107"/>
      <c r="O300" s="126"/>
      <c r="P300" s="126"/>
      <c r="Q300" s="136"/>
      <c r="R300" s="126"/>
      <c r="S300" s="126"/>
      <c r="T300" s="126"/>
      <c r="U300" s="126"/>
    </row>
    <row r="301" spans="1:21" ht="17.25" customHeight="1">
      <c r="A301" s="28"/>
      <c r="B301" s="290"/>
      <c r="C301" s="107"/>
      <c r="D301" s="345">
        <v>10.993</v>
      </c>
      <c r="E301" s="121" t="s">
        <v>271</v>
      </c>
      <c r="F301" s="138"/>
      <c r="G301" s="107"/>
      <c r="H301" s="107"/>
      <c r="I301" s="133"/>
      <c r="J301" s="133"/>
      <c r="K301" s="135">
        <f t="shared" si="15"/>
        <v>0</v>
      </c>
      <c r="L301" s="107"/>
      <c r="M301" s="107"/>
      <c r="N301" s="107"/>
      <c r="O301" s="126"/>
      <c r="P301" s="126"/>
      <c r="Q301" s="136"/>
      <c r="R301" s="126"/>
      <c r="S301" s="126"/>
      <c r="T301" s="126"/>
      <c r="U301" s="126"/>
    </row>
    <row r="302" spans="1:21" ht="17.25" customHeight="1">
      <c r="B302" s="290"/>
      <c r="C302" s="107"/>
      <c r="D302" s="345">
        <v>10.994</v>
      </c>
      <c r="E302" s="121" t="s">
        <v>281</v>
      </c>
      <c r="F302" s="138"/>
      <c r="G302" s="107"/>
      <c r="H302" s="107"/>
      <c r="I302" s="133"/>
      <c r="J302" s="133"/>
      <c r="K302" s="135">
        <f t="shared" si="15"/>
        <v>0</v>
      </c>
      <c r="L302" s="107"/>
      <c r="M302" s="107"/>
      <c r="N302" s="107"/>
      <c r="O302" s="126"/>
      <c r="P302" s="126"/>
      <c r="Q302" s="136"/>
      <c r="R302" s="126"/>
      <c r="S302" s="126"/>
      <c r="T302" s="126"/>
      <c r="U302" s="126"/>
    </row>
    <row r="303" spans="1:21" ht="17.25" customHeight="1">
      <c r="A303" s="28"/>
      <c r="B303" s="290"/>
      <c r="C303" s="107"/>
      <c r="D303" s="345">
        <v>10.999000000000001</v>
      </c>
      <c r="E303" s="121" t="s">
        <v>253</v>
      </c>
      <c r="F303" s="138"/>
      <c r="G303" s="107"/>
      <c r="H303" s="107"/>
      <c r="I303" s="133"/>
      <c r="J303" s="133"/>
      <c r="K303" s="135">
        <f t="shared" si="15"/>
        <v>0</v>
      </c>
      <c r="L303" s="107"/>
      <c r="M303" s="107"/>
      <c r="N303" s="107"/>
      <c r="O303" s="126"/>
      <c r="P303" s="126"/>
      <c r="Q303" s="136"/>
      <c r="R303" s="126"/>
      <c r="S303" s="126"/>
      <c r="T303" s="126"/>
      <c r="U303" s="126"/>
    </row>
    <row r="304" spans="1:21" ht="17.25" customHeight="1">
      <c r="A304" s="28"/>
      <c r="B304" s="290"/>
      <c r="C304" s="107"/>
      <c r="D304" s="138"/>
      <c r="E304" s="138"/>
      <c r="F304" s="138"/>
      <c r="G304" s="107"/>
      <c r="H304" s="107"/>
      <c r="I304" s="107"/>
      <c r="J304" s="107"/>
      <c r="K304" s="107"/>
      <c r="L304" s="107"/>
      <c r="M304" s="107"/>
      <c r="N304" s="107"/>
      <c r="O304" s="126"/>
      <c r="P304" s="126"/>
      <c r="Q304" s="136"/>
      <c r="R304" s="126"/>
      <c r="S304" s="126"/>
      <c r="T304" s="126"/>
      <c r="U304" s="126"/>
    </row>
    <row r="305" spans="1:21" ht="17.25" customHeight="1">
      <c r="A305" s="28"/>
      <c r="B305" s="290"/>
      <c r="C305" s="107"/>
      <c r="D305" s="97" t="s">
        <v>203</v>
      </c>
      <c r="E305" s="121" t="s">
        <v>204</v>
      </c>
      <c r="F305" s="138"/>
      <c r="G305" s="107"/>
      <c r="H305" s="107"/>
      <c r="I305" s="133"/>
      <c r="J305" s="133"/>
      <c r="K305" s="135">
        <f t="shared" ref="K305" si="16">I305+J305</f>
        <v>0</v>
      </c>
      <c r="L305" s="107"/>
      <c r="M305" s="107"/>
      <c r="N305" s="107"/>
      <c r="O305" s="126"/>
      <c r="P305" s="126"/>
      <c r="Q305" s="136"/>
      <c r="R305" s="126"/>
      <c r="S305" s="126"/>
      <c r="T305" s="126"/>
      <c r="U305" s="126"/>
    </row>
    <row r="306" spans="1:21" ht="17.25" customHeight="1">
      <c r="A306" s="28"/>
      <c r="B306" s="290"/>
      <c r="C306" s="107"/>
      <c r="D306" s="138"/>
      <c r="E306" s="138"/>
      <c r="F306" s="138"/>
      <c r="G306" s="107"/>
      <c r="H306" s="107"/>
      <c r="I306" s="107"/>
      <c r="J306" s="107"/>
      <c r="K306" s="107"/>
      <c r="L306" s="107"/>
      <c r="M306" s="107"/>
      <c r="N306" s="107"/>
      <c r="O306" s="126"/>
      <c r="P306" s="126"/>
      <c r="Q306" s="136"/>
      <c r="R306" s="126"/>
      <c r="S306" s="126"/>
      <c r="T306" s="126"/>
      <c r="U306" s="126"/>
    </row>
    <row r="307" spans="1:21" ht="17.25" customHeight="1">
      <c r="A307" s="28" t="s">
        <v>305</v>
      </c>
      <c r="B307" s="290">
        <v>11</v>
      </c>
      <c r="C307" s="348" t="s">
        <v>205</v>
      </c>
      <c r="D307" s="223"/>
      <c r="E307" s="138"/>
      <c r="F307" s="138"/>
      <c r="G307" s="107"/>
      <c r="H307" s="107"/>
      <c r="I307" s="135">
        <f>I309+I315+I321</f>
        <v>0</v>
      </c>
      <c r="J307" s="135">
        <f>J309+J315+J321</f>
        <v>0</v>
      </c>
      <c r="K307" s="135">
        <f>I307+J307</f>
        <v>0</v>
      </c>
      <c r="L307" s="107"/>
      <c r="M307" s="135">
        <f>M309+M315+M321</f>
        <v>0</v>
      </c>
      <c r="N307" s="107"/>
      <c r="O307" s="126"/>
      <c r="P307" s="150" t="s">
        <v>175</v>
      </c>
      <c r="Q307" s="139">
        <f>K307-(Summary!K59-Summary!K63)</f>
        <v>0</v>
      </c>
      <c r="R307" s="126"/>
      <c r="S307" s="126"/>
      <c r="T307" s="126"/>
      <c r="U307" s="126"/>
    </row>
    <row r="308" spans="1:21" ht="17.25" customHeight="1">
      <c r="A308" s="28"/>
      <c r="B308" s="290"/>
      <c r="C308" s="107"/>
      <c r="D308" s="138"/>
      <c r="E308" s="138"/>
      <c r="F308" s="138"/>
      <c r="G308" s="107"/>
      <c r="H308" s="107"/>
      <c r="I308" s="107"/>
      <c r="J308" s="107"/>
      <c r="K308" s="107"/>
      <c r="L308" s="107"/>
      <c r="M308" s="107"/>
      <c r="N308" s="107"/>
      <c r="O308" s="126"/>
      <c r="P308" s="126"/>
      <c r="Q308" s="136"/>
      <c r="R308" s="126"/>
      <c r="S308" s="126"/>
      <c r="T308" s="126"/>
      <c r="U308" s="126"/>
    </row>
    <row r="309" spans="1:21" ht="17.25" customHeight="1">
      <c r="A309" s="28"/>
      <c r="B309" s="290"/>
      <c r="C309" s="329">
        <v>11.1</v>
      </c>
      <c r="D309" s="222" t="s">
        <v>206</v>
      </c>
      <c r="E309" s="138"/>
      <c r="F309" s="138"/>
      <c r="G309" s="107"/>
      <c r="H309" s="107"/>
      <c r="I309" s="135">
        <f>I310+I311</f>
        <v>0</v>
      </c>
      <c r="J309" s="135">
        <f>J310+J311</f>
        <v>0</v>
      </c>
      <c r="K309" s="135">
        <f t="shared" ref="K309:K313" si="17">I309+J309</f>
        <v>0</v>
      </c>
      <c r="L309" s="107"/>
      <c r="M309" s="133"/>
      <c r="N309" s="107"/>
      <c r="O309" s="126"/>
      <c r="P309" s="150" t="s">
        <v>175</v>
      </c>
      <c r="Q309" s="139">
        <f>K309-Summary!K60</f>
        <v>0</v>
      </c>
      <c r="R309" s="126"/>
      <c r="S309" s="126"/>
      <c r="T309" s="126"/>
      <c r="U309" s="126"/>
    </row>
    <row r="310" spans="1:21" ht="17.25" customHeight="1">
      <c r="B310" s="290"/>
      <c r="C310" s="328"/>
      <c r="D310" s="97">
        <v>11.11</v>
      </c>
      <c r="E310" s="121" t="s">
        <v>312</v>
      </c>
      <c r="F310" s="138"/>
      <c r="G310" s="107"/>
      <c r="H310" s="107"/>
      <c r="I310" s="133"/>
      <c r="J310" s="133"/>
      <c r="K310" s="135">
        <f t="shared" si="17"/>
        <v>0</v>
      </c>
      <c r="L310" s="107"/>
      <c r="M310" s="107"/>
      <c r="N310" s="107"/>
      <c r="O310" s="126"/>
      <c r="P310" s="126"/>
      <c r="Q310" s="136"/>
      <c r="R310" s="126"/>
      <c r="S310" s="126"/>
      <c r="T310" s="126"/>
      <c r="U310" s="126"/>
    </row>
    <row r="311" spans="1:21" ht="17.25" customHeight="1">
      <c r="A311" s="28"/>
      <c r="B311" s="290"/>
      <c r="C311" s="328"/>
      <c r="D311" s="97">
        <v>11.12</v>
      </c>
      <c r="E311" s="121" t="s">
        <v>313</v>
      </c>
      <c r="F311" s="138"/>
      <c r="G311" s="107"/>
      <c r="H311" s="107"/>
      <c r="I311" s="135">
        <f>SUM(I312:I313)</f>
        <v>0</v>
      </c>
      <c r="J311" s="135">
        <f>SUM(J312:J313)</f>
        <v>0</v>
      </c>
      <c r="K311" s="135">
        <f t="shared" si="17"/>
        <v>0</v>
      </c>
      <c r="L311" s="107"/>
      <c r="M311" s="107"/>
      <c r="N311" s="107"/>
      <c r="O311" s="126"/>
      <c r="P311" s="126"/>
      <c r="Q311" s="136"/>
      <c r="R311" s="126"/>
      <c r="S311" s="126"/>
      <c r="T311" s="126"/>
      <c r="U311" s="126"/>
    </row>
    <row r="312" spans="1:21" ht="17.25" customHeight="1">
      <c r="A312" s="28"/>
      <c r="B312" s="290"/>
      <c r="C312" s="328"/>
      <c r="D312" s="107"/>
      <c r="E312" s="345">
        <v>11.121</v>
      </c>
      <c r="F312" s="121" t="s">
        <v>252</v>
      </c>
      <c r="G312" s="107"/>
      <c r="H312" s="107"/>
      <c r="I312" s="133"/>
      <c r="J312" s="133"/>
      <c r="K312" s="135">
        <f t="shared" si="17"/>
        <v>0</v>
      </c>
      <c r="L312" s="107"/>
      <c r="M312" s="107"/>
      <c r="N312" s="107"/>
      <c r="O312" s="126"/>
      <c r="P312" s="126"/>
      <c r="Q312" s="136"/>
      <c r="R312" s="126"/>
      <c r="S312" s="126"/>
      <c r="T312" s="126"/>
      <c r="U312" s="126"/>
    </row>
    <row r="313" spans="1:21" ht="17.25" customHeight="1">
      <c r="A313" s="28"/>
      <c r="B313" s="290"/>
      <c r="C313" s="328"/>
      <c r="D313" s="107"/>
      <c r="E313" s="345">
        <v>11.129</v>
      </c>
      <c r="F313" s="121" t="s">
        <v>253</v>
      </c>
      <c r="G313" s="107"/>
      <c r="H313" s="107"/>
      <c r="I313" s="133"/>
      <c r="J313" s="133"/>
      <c r="K313" s="135">
        <f t="shared" si="17"/>
        <v>0</v>
      </c>
      <c r="L313" s="107"/>
      <c r="M313" s="107"/>
      <c r="N313" s="107"/>
      <c r="O313" s="126"/>
      <c r="P313" s="126"/>
      <c r="Q313" s="136"/>
      <c r="R313" s="126"/>
      <c r="S313" s="126"/>
      <c r="T313" s="126"/>
      <c r="U313" s="126"/>
    </row>
    <row r="314" spans="1:21" ht="17.25" customHeight="1">
      <c r="A314" s="28"/>
      <c r="B314" s="290"/>
      <c r="C314" s="328"/>
      <c r="D314" s="138"/>
      <c r="E314" s="141"/>
      <c r="F314" s="138"/>
      <c r="G314" s="107"/>
      <c r="H314" s="107"/>
      <c r="I314" s="107"/>
      <c r="J314" s="107"/>
      <c r="K314" s="107"/>
      <c r="L314" s="107"/>
      <c r="M314" s="107"/>
      <c r="N314" s="107"/>
      <c r="O314" s="126"/>
      <c r="P314" s="126"/>
      <c r="Q314" s="136"/>
      <c r="R314" s="126"/>
      <c r="S314" s="126"/>
      <c r="T314" s="126"/>
      <c r="U314" s="126"/>
    </row>
    <row r="315" spans="1:21" ht="17.25" customHeight="1">
      <c r="A315" s="28"/>
      <c r="B315" s="290"/>
      <c r="C315" s="329">
        <v>11.2</v>
      </c>
      <c r="D315" s="222" t="s">
        <v>207</v>
      </c>
      <c r="E315" s="141"/>
      <c r="F315" s="138"/>
      <c r="G315" s="107"/>
      <c r="H315" s="107"/>
      <c r="I315" s="135">
        <f>I316+I317</f>
        <v>0</v>
      </c>
      <c r="J315" s="135">
        <f>J316+J317</f>
        <v>0</v>
      </c>
      <c r="K315" s="135">
        <f t="shared" ref="K315:K319" si="18">I315+J315</f>
        <v>0</v>
      </c>
      <c r="L315" s="107"/>
      <c r="M315" s="133"/>
      <c r="N315" s="107"/>
      <c r="O315" s="126"/>
      <c r="P315" s="150" t="s">
        <v>175</v>
      </c>
      <c r="Q315" s="139">
        <f>K315-Summary!K61</f>
        <v>0</v>
      </c>
      <c r="R315" s="126"/>
      <c r="S315" s="126"/>
      <c r="T315" s="126"/>
      <c r="U315" s="126"/>
    </row>
    <row r="316" spans="1:21" ht="17.25" customHeight="1">
      <c r="A316" s="28"/>
      <c r="B316" s="290"/>
      <c r="C316" s="328"/>
      <c r="D316" s="97">
        <v>11.21</v>
      </c>
      <c r="E316" s="121" t="s">
        <v>312</v>
      </c>
      <c r="F316" s="138"/>
      <c r="G316" s="107"/>
      <c r="H316" s="107"/>
      <c r="I316" s="133"/>
      <c r="J316" s="133"/>
      <c r="K316" s="135">
        <f t="shared" si="18"/>
        <v>0</v>
      </c>
      <c r="L316" s="107"/>
      <c r="M316" s="107"/>
      <c r="N316" s="107"/>
      <c r="O316" s="126"/>
      <c r="P316" s="126"/>
      <c r="Q316" s="136"/>
      <c r="R316" s="126"/>
      <c r="S316" s="126"/>
      <c r="T316" s="126"/>
      <c r="U316" s="126"/>
    </row>
    <row r="317" spans="1:21" ht="17.25" customHeight="1">
      <c r="A317" s="28"/>
      <c r="B317" s="290"/>
      <c r="C317" s="328"/>
      <c r="D317" s="97">
        <v>11.22</v>
      </c>
      <c r="E317" s="121" t="s">
        <v>313</v>
      </c>
      <c r="F317" s="138"/>
      <c r="G317" s="107"/>
      <c r="H317" s="107"/>
      <c r="I317" s="135">
        <f>SUM(I318:I319)</f>
        <v>0</v>
      </c>
      <c r="J317" s="135">
        <f>SUM(J318:J319)</f>
        <v>0</v>
      </c>
      <c r="K317" s="135">
        <f t="shared" si="18"/>
        <v>0</v>
      </c>
      <c r="L317" s="107"/>
      <c r="M317" s="107"/>
      <c r="N317" s="107"/>
      <c r="O317" s="126"/>
      <c r="P317" s="126"/>
      <c r="Q317" s="136"/>
      <c r="R317" s="126"/>
      <c r="S317" s="126"/>
      <c r="T317" s="126"/>
      <c r="U317" s="126"/>
    </row>
    <row r="318" spans="1:21" ht="17.25" customHeight="1">
      <c r="A318" s="28"/>
      <c r="B318" s="290"/>
      <c r="C318" s="328"/>
      <c r="D318" s="107"/>
      <c r="E318" s="345">
        <v>11.221</v>
      </c>
      <c r="F318" s="121" t="s">
        <v>252</v>
      </c>
      <c r="G318" s="107"/>
      <c r="H318" s="107"/>
      <c r="I318" s="133"/>
      <c r="J318" s="133"/>
      <c r="K318" s="135">
        <f t="shared" si="18"/>
        <v>0</v>
      </c>
      <c r="L318" s="107"/>
      <c r="M318" s="107"/>
      <c r="N318" s="107"/>
      <c r="O318" s="126"/>
      <c r="P318" s="126"/>
      <c r="Q318" s="136"/>
      <c r="R318" s="126"/>
      <c r="S318" s="126"/>
      <c r="T318" s="126"/>
      <c r="U318" s="126"/>
    </row>
    <row r="319" spans="1:21" ht="17.25" customHeight="1">
      <c r="A319" s="28"/>
      <c r="B319" s="290"/>
      <c r="C319" s="328"/>
      <c r="D319" s="107"/>
      <c r="E319" s="345">
        <v>11.228999999999999</v>
      </c>
      <c r="F319" s="121" t="s">
        <v>253</v>
      </c>
      <c r="G319" s="107"/>
      <c r="H319" s="107"/>
      <c r="I319" s="133"/>
      <c r="J319" s="133"/>
      <c r="K319" s="135">
        <f t="shared" si="18"/>
        <v>0</v>
      </c>
      <c r="L319" s="107"/>
      <c r="M319" s="107"/>
      <c r="N319" s="107"/>
      <c r="O319" s="126"/>
      <c r="P319" s="126"/>
      <c r="Q319" s="136"/>
      <c r="R319" s="126"/>
      <c r="S319" s="126"/>
      <c r="T319" s="126"/>
      <c r="U319" s="126"/>
    </row>
    <row r="320" spans="1:21" ht="17.25" customHeight="1">
      <c r="A320" s="28"/>
      <c r="B320" s="290"/>
      <c r="C320" s="328"/>
      <c r="D320" s="138"/>
      <c r="E320" s="138"/>
      <c r="F320" s="138"/>
      <c r="G320" s="107"/>
      <c r="H320" s="107"/>
      <c r="I320" s="107"/>
      <c r="J320" s="107"/>
      <c r="K320" s="107"/>
      <c r="L320" s="107"/>
      <c r="M320" s="107"/>
      <c r="N320" s="107"/>
      <c r="O320" s="126"/>
      <c r="P320" s="126"/>
      <c r="Q320" s="136"/>
      <c r="R320" s="126"/>
      <c r="S320" s="126"/>
      <c r="T320" s="126"/>
      <c r="U320" s="126"/>
    </row>
    <row r="321" spans="1:21" ht="17.25" customHeight="1">
      <c r="A321" s="28"/>
      <c r="B321" s="290"/>
      <c r="C321" s="329">
        <v>11.9</v>
      </c>
      <c r="D321" s="222" t="s">
        <v>208</v>
      </c>
      <c r="E321" s="138"/>
      <c r="F321" s="138"/>
      <c r="G321" s="107"/>
      <c r="H321" s="107"/>
      <c r="I321" s="135">
        <f>I322+I323</f>
        <v>0</v>
      </c>
      <c r="J321" s="135">
        <f>J322+J323</f>
        <v>0</v>
      </c>
      <c r="K321" s="135">
        <f t="shared" ref="K321:K325" si="19">I321+J321</f>
        <v>0</v>
      </c>
      <c r="L321" s="107"/>
      <c r="M321" s="133"/>
      <c r="N321" s="107"/>
      <c r="O321" s="126"/>
      <c r="P321" s="150" t="s">
        <v>175</v>
      </c>
      <c r="Q321" s="139">
        <f>K321-Summary!K62</f>
        <v>0</v>
      </c>
      <c r="R321" s="126"/>
      <c r="S321" s="126"/>
      <c r="T321" s="126"/>
      <c r="U321" s="126"/>
    </row>
    <row r="322" spans="1:21" ht="17.25" customHeight="1">
      <c r="B322" s="290"/>
      <c r="C322" s="328"/>
      <c r="D322" s="97">
        <v>11.91</v>
      </c>
      <c r="E322" s="121" t="s">
        <v>312</v>
      </c>
      <c r="F322" s="138"/>
      <c r="G322" s="107"/>
      <c r="H322" s="107"/>
      <c r="I322" s="133"/>
      <c r="J322" s="133"/>
      <c r="K322" s="135">
        <f t="shared" si="19"/>
        <v>0</v>
      </c>
      <c r="L322" s="107"/>
      <c r="M322" s="107"/>
      <c r="N322" s="107"/>
      <c r="O322" s="126"/>
      <c r="P322" s="126"/>
      <c r="Q322" s="136"/>
      <c r="R322" s="126"/>
      <c r="S322" s="126"/>
      <c r="T322" s="126"/>
      <c r="U322" s="126"/>
    </row>
    <row r="323" spans="1:21" ht="17.25" customHeight="1">
      <c r="A323" s="28"/>
      <c r="B323" s="290"/>
      <c r="C323" s="107"/>
      <c r="D323" s="97">
        <v>11.92</v>
      </c>
      <c r="E323" s="121" t="s">
        <v>313</v>
      </c>
      <c r="F323" s="138"/>
      <c r="G323" s="107"/>
      <c r="H323" s="107"/>
      <c r="I323" s="135">
        <f>SUM(I324:I325)</f>
        <v>0</v>
      </c>
      <c r="J323" s="135">
        <f>SUM(J324:J325)</f>
        <v>0</v>
      </c>
      <c r="K323" s="135">
        <f t="shared" si="19"/>
        <v>0</v>
      </c>
      <c r="L323" s="107"/>
      <c r="M323" s="107"/>
      <c r="N323" s="107"/>
      <c r="O323" s="126"/>
      <c r="P323" s="126"/>
      <c r="Q323" s="136"/>
      <c r="R323" s="126"/>
      <c r="S323" s="126"/>
      <c r="T323" s="126"/>
      <c r="U323" s="126"/>
    </row>
    <row r="324" spans="1:21" ht="17.25" customHeight="1">
      <c r="A324" s="28"/>
      <c r="B324" s="290"/>
      <c r="C324" s="107"/>
      <c r="D324" s="107"/>
      <c r="E324" s="345">
        <v>11.920999999999999</v>
      </c>
      <c r="F324" s="121" t="s">
        <v>252</v>
      </c>
      <c r="G324" s="107"/>
      <c r="H324" s="107"/>
      <c r="I324" s="133"/>
      <c r="J324" s="133"/>
      <c r="K324" s="135">
        <f t="shared" si="19"/>
        <v>0</v>
      </c>
      <c r="L324" s="107"/>
      <c r="M324" s="107"/>
      <c r="N324" s="107"/>
      <c r="O324" s="126"/>
      <c r="P324" s="126"/>
      <c r="Q324" s="136"/>
      <c r="R324" s="126"/>
      <c r="S324" s="126"/>
      <c r="T324" s="126"/>
      <c r="U324" s="126"/>
    </row>
    <row r="325" spans="1:21" ht="17.25" customHeight="1">
      <c r="A325" s="28"/>
      <c r="B325" s="290"/>
      <c r="C325" s="107"/>
      <c r="D325" s="107"/>
      <c r="E325" s="345">
        <v>11.929</v>
      </c>
      <c r="F325" s="121" t="s">
        <v>253</v>
      </c>
      <c r="G325" s="107"/>
      <c r="H325" s="107"/>
      <c r="I325" s="133"/>
      <c r="J325" s="133"/>
      <c r="K325" s="135">
        <f t="shared" si="19"/>
        <v>0</v>
      </c>
      <c r="L325" s="107"/>
      <c r="M325" s="107"/>
      <c r="N325" s="107"/>
      <c r="O325" s="126"/>
      <c r="P325" s="126"/>
      <c r="Q325" s="136"/>
      <c r="R325" s="126"/>
      <c r="S325" s="126"/>
      <c r="T325" s="126"/>
      <c r="U325" s="126"/>
    </row>
    <row r="326" spans="1:21" ht="17.25" customHeight="1">
      <c r="A326" s="28"/>
      <c r="B326" s="290"/>
      <c r="C326" s="107"/>
      <c r="D326" s="138"/>
      <c r="E326" s="141"/>
      <c r="F326" s="138"/>
      <c r="G326" s="107"/>
      <c r="H326" s="107"/>
      <c r="I326" s="107"/>
      <c r="J326" s="107"/>
      <c r="K326" s="107"/>
      <c r="L326" s="107"/>
      <c r="M326" s="107"/>
      <c r="N326" s="107"/>
      <c r="O326" s="126"/>
      <c r="P326" s="126"/>
      <c r="Q326" s="136"/>
      <c r="R326" s="126"/>
      <c r="S326" s="126"/>
      <c r="T326" s="126"/>
      <c r="U326" s="126"/>
    </row>
    <row r="327" spans="1:21" ht="17.25" customHeight="1">
      <c r="A327" s="28"/>
      <c r="B327" s="290"/>
      <c r="C327" s="107"/>
      <c r="D327" s="97" t="s">
        <v>209</v>
      </c>
      <c r="E327" s="121" t="s">
        <v>210</v>
      </c>
      <c r="F327" s="138"/>
      <c r="G327" s="107"/>
      <c r="H327" s="107"/>
      <c r="I327" s="133"/>
      <c r="J327" s="133"/>
      <c r="K327" s="135">
        <f t="shared" ref="K327" si="20">I327+J327</f>
        <v>0</v>
      </c>
      <c r="L327" s="107"/>
      <c r="M327" s="107"/>
      <c r="N327" s="107"/>
      <c r="O327" s="126"/>
      <c r="P327" s="126"/>
      <c r="Q327" s="136"/>
      <c r="R327" s="126"/>
      <c r="S327" s="126"/>
      <c r="T327" s="126"/>
      <c r="U327" s="126"/>
    </row>
    <row r="328" spans="1:21" ht="17.25" customHeight="1">
      <c r="A328" s="28"/>
      <c r="B328" s="290"/>
      <c r="C328" s="107"/>
      <c r="D328" s="138"/>
      <c r="E328" s="141"/>
      <c r="F328" s="138"/>
      <c r="G328" s="107"/>
      <c r="H328" s="107"/>
      <c r="I328" s="107"/>
      <c r="J328" s="107"/>
      <c r="K328" s="107"/>
      <c r="L328" s="107"/>
      <c r="M328" s="107"/>
      <c r="N328" s="107"/>
      <c r="O328" s="126"/>
      <c r="P328" s="126"/>
      <c r="Q328" s="136"/>
      <c r="R328" s="126"/>
      <c r="S328" s="126"/>
      <c r="T328" s="126"/>
      <c r="U328" s="126"/>
    </row>
    <row r="329" spans="1:21" ht="17.25" customHeight="1">
      <c r="A329" s="28"/>
      <c r="B329" s="290">
        <v>12</v>
      </c>
      <c r="C329" s="348" t="s">
        <v>211</v>
      </c>
      <c r="D329" s="223"/>
      <c r="E329" s="141"/>
      <c r="F329" s="138"/>
      <c r="G329" s="107"/>
      <c r="H329" s="107"/>
      <c r="I329" s="135">
        <f>I331+I353+I375</f>
        <v>0</v>
      </c>
      <c r="J329" s="135">
        <f>J331+J353+J375</f>
        <v>0</v>
      </c>
      <c r="K329" s="135">
        <f>I329+J329</f>
        <v>0</v>
      </c>
      <c r="L329" s="107"/>
      <c r="M329" s="135">
        <f>M331+M353+M375</f>
        <v>0</v>
      </c>
      <c r="N329" s="107"/>
      <c r="O329" s="126"/>
      <c r="P329" s="150" t="s">
        <v>175</v>
      </c>
      <c r="Q329" s="139">
        <f>K329-(Summary!K65-Summary!K69)</f>
        <v>0</v>
      </c>
      <c r="R329" s="126"/>
      <c r="S329" s="126"/>
      <c r="T329" s="126"/>
      <c r="U329" s="126"/>
    </row>
    <row r="330" spans="1:21" ht="17.25" customHeight="1">
      <c r="A330" s="28"/>
      <c r="B330" s="290"/>
      <c r="C330" s="107"/>
      <c r="D330" s="138"/>
      <c r="E330" s="141"/>
      <c r="F330" s="138"/>
      <c r="G330" s="107"/>
      <c r="H330" s="107"/>
      <c r="I330" s="107"/>
      <c r="J330" s="107"/>
      <c r="K330" s="107"/>
      <c r="L330" s="107"/>
      <c r="M330" s="107"/>
      <c r="N330" s="107"/>
      <c r="O330" s="126"/>
      <c r="P330" s="126"/>
      <c r="Q330" s="136"/>
      <c r="R330" s="126"/>
      <c r="S330" s="126"/>
      <c r="T330" s="126"/>
      <c r="U330" s="126"/>
    </row>
    <row r="331" spans="1:21" ht="17.25" customHeight="1">
      <c r="A331" s="28" t="s">
        <v>314</v>
      </c>
      <c r="B331" s="290"/>
      <c r="C331" s="329">
        <v>12.1</v>
      </c>
      <c r="D331" s="222" t="s">
        <v>315</v>
      </c>
      <c r="E331" s="138"/>
      <c r="F331" s="138"/>
      <c r="G331" s="107"/>
      <c r="H331" s="107"/>
      <c r="I331" s="135">
        <f>I332+I347</f>
        <v>0</v>
      </c>
      <c r="J331" s="135">
        <f>J332+J347</f>
        <v>0</v>
      </c>
      <c r="K331" s="135">
        <f t="shared" ref="K331:K351" si="21">I331+J331</f>
        <v>0</v>
      </c>
      <c r="L331" s="107"/>
      <c r="M331" s="135">
        <f>M332+M347</f>
        <v>0</v>
      </c>
      <c r="N331" s="107"/>
      <c r="O331" s="126"/>
      <c r="P331" s="150" t="s">
        <v>175</v>
      </c>
      <c r="Q331" s="139">
        <f>K331-Summary!K66</f>
        <v>0</v>
      </c>
      <c r="R331" s="126"/>
      <c r="S331" s="126"/>
      <c r="T331" s="126"/>
      <c r="U331" s="126"/>
    </row>
    <row r="332" spans="1:21" ht="17.25" customHeight="1">
      <c r="A332" s="28"/>
      <c r="B332" s="290"/>
      <c r="C332" s="328"/>
      <c r="D332" s="138"/>
      <c r="E332" s="141" t="s">
        <v>316</v>
      </c>
      <c r="F332" s="138"/>
      <c r="G332" s="107"/>
      <c r="H332" s="107"/>
      <c r="I332" s="135">
        <f>I333+I336+I341+I342+I343+I344+I345+I346</f>
        <v>0</v>
      </c>
      <c r="J332" s="135">
        <f>J333+J336+J341+J342+J343+J344+J345+J346</f>
        <v>0</v>
      </c>
      <c r="K332" s="135">
        <f t="shared" si="21"/>
        <v>0</v>
      </c>
      <c r="L332" s="107"/>
      <c r="M332" s="133"/>
      <c r="N332" s="107"/>
      <c r="O332" s="126"/>
      <c r="P332" s="126"/>
      <c r="Q332" s="136"/>
      <c r="R332" s="126"/>
      <c r="S332" s="126"/>
      <c r="T332" s="126"/>
      <c r="U332" s="126"/>
    </row>
    <row r="333" spans="1:21" ht="17.25" customHeight="1">
      <c r="A333" s="28"/>
      <c r="B333" s="290"/>
      <c r="C333" s="328"/>
      <c r="D333" s="97">
        <v>12.11</v>
      </c>
      <c r="E333" s="121" t="s">
        <v>243</v>
      </c>
      <c r="F333" s="138"/>
      <c r="G333" s="107"/>
      <c r="H333" s="107"/>
      <c r="I333" s="135">
        <f>SUM(I334:I335)</f>
        <v>0</v>
      </c>
      <c r="J333" s="135">
        <f>SUM(J334:J335)</f>
        <v>0</v>
      </c>
      <c r="K333" s="135">
        <f t="shared" si="21"/>
        <v>0</v>
      </c>
      <c r="L333" s="107"/>
      <c r="M333" s="107"/>
      <c r="N333" s="107"/>
      <c r="O333" s="126"/>
      <c r="P333" s="126"/>
      <c r="Q333" s="136"/>
      <c r="R333" s="126"/>
      <c r="S333" s="126"/>
      <c r="T333" s="126"/>
      <c r="U333" s="126"/>
    </row>
    <row r="334" spans="1:21" ht="17.25" customHeight="1">
      <c r="A334" s="28"/>
      <c r="B334" s="290"/>
      <c r="C334" s="328"/>
      <c r="D334" s="138"/>
      <c r="E334" s="345">
        <v>12.111000000000001</v>
      </c>
      <c r="F334" s="121" t="s">
        <v>247</v>
      </c>
      <c r="G334" s="107"/>
      <c r="H334" s="107"/>
      <c r="I334" s="133"/>
      <c r="J334" s="133"/>
      <c r="K334" s="135">
        <f t="shared" si="21"/>
        <v>0</v>
      </c>
      <c r="L334" s="107"/>
      <c r="M334" s="107"/>
      <c r="N334" s="107"/>
      <c r="O334" s="126"/>
      <c r="P334" s="126"/>
      <c r="Q334" s="136"/>
      <c r="R334" s="126"/>
      <c r="S334" s="126"/>
      <c r="T334" s="126"/>
      <c r="U334" s="126"/>
    </row>
    <row r="335" spans="1:21" ht="17.25" customHeight="1">
      <c r="A335" s="28"/>
      <c r="B335" s="290"/>
      <c r="C335" s="328"/>
      <c r="D335" s="138"/>
      <c r="E335" s="345">
        <v>12.119</v>
      </c>
      <c r="F335" s="121" t="s">
        <v>248</v>
      </c>
      <c r="G335" s="107"/>
      <c r="H335" s="107"/>
      <c r="I335" s="133"/>
      <c r="J335" s="133"/>
      <c r="K335" s="135">
        <f t="shared" si="21"/>
        <v>0</v>
      </c>
      <c r="L335" s="107"/>
      <c r="M335" s="107"/>
      <c r="N335" s="107"/>
      <c r="O335" s="126"/>
      <c r="P335" s="126"/>
      <c r="Q335" s="136"/>
      <c r="R335" s="126"/>
      <c r="S335" s="126"/>
      <c r="T335" s="126"/>
      <c r="U335" s="126"/>
    </row>
    <row r="336" spans="1:21" ht="17.25" customHeight="1">
      <c r="A336" s="28"/>
      <c r="B336" s="290"/>
      <c r="C336" s="328"/>
      <c r="D336" s="97">
        <v>12.12</v>
      </c>
      <c r="E336" s="121" t="s">
        <v>249</v>
      </c>
      <c r="F336" s="138"/>
      <c r="G336" s="107"/>
      <c r="H336" s="107"/>
      <c r="I336" s="135">
        <f>SUM(I337:I340)</f>
        <v>0</v>
      </c>
      <c r="J336" s="135">
        <f>SUM(J337:J340)</f>
        <v>0</v>
      </c>
      <c r="K336" s="135">
        <f t="shared" si="21"/>
        <v>0</v>
      </c>
      <c r="L336" s="107"/>
      <c r="M336" s="107"/>
      <c r="N336" s="107"/>
      <c r="O336" s="126"/>
      <c r="P336" s="126"/>
      <c r="Q336" s="136"/>
      <c r="R336" s="126"/>
      <c r="S336" s="126"/>
      <c r="T336" s="126"/>
      <c r="U336" s="126"/>
    </row>
    <row r="337" spans="1:21" ht="17.25" customHeight="1">
      <c r="A337" s="28"/>
      <c r="B337" s="290"/>
      <c r="C337" s="328"/>
      <c r="D337" s="138"/>
      <c r="E337" s="345">
        <v>12.121</v>
      </c>
      <c r="F337" s="121" t="s">
        <v>259</v>
      </c>
      <c r="G337" s="107"/>
      <c r="H337" s="107"/>
      <c r="I337" s="133"/>
      <c r="J337" s="133"/>
      <c r="K337" s="135">
        <f t="shared" si="21"/>
        <v>0</v>
      </c>
      <c r="L337" s="107"/>
      <c r="M337" s="107"/>
      <c r="N337" s="107"/>
      <c r="O337" s="126"/>
      <c r="P337" s="126"/>
      <c r="Q337" s="136"/>
      <c r="R337" s="126"/>
      <c r="S337" s="126"/>
      <c r="T337" s="126"/>
      <c r="U337" s="126"/>
    </row>
    <row r="338" spans="1:21" ht="17.25" customHeight="1">
      <c r="A338" s="28"/>
      <c r="B338" s="290"/>
      <c r="C338" s="328"/>
      <c r="D338" s="138"/>
      <c r="E338" s="345">
        <v>12.122</v>
      </c>
      <c r="F338" s="121" t="s">
        <v>260</v>
      </c>
      <c r="G338" s="107"/>
      <c r="H338" s="107"/>
      <c r="I338" s="133"/>
      <c r="J338" s="133"/>
      <c r="K338" s="135">
        <f t="shared" si="21"/>
        <v>0</v>
      </c>
      <c r="L338" s="107"/>
      <c r="M338" s="107"/>
      <c r="N338" s="107"/>
      <c r="O338" s="126"/>
      <c r="P338" s="126"/>
      <c r="Q338" s="136"/>
      <c r="R338" s="126"/>
      <c r="S338" s="126"/>
      <c r="T338" s="126"/>
      <c r="U338" s="126"/>
    </row>
    <row r="339" spans="1:21" ht="17.25" customHeight="1">
      <c r="A339" s="28"/>
      <c r="B339" s="290"/>
      <c r="C339" s="328"/>
      <c r="D339" s="138"/>
      <c r="E339" s="345">
        <v>12.122999999999999</v>
      </c>
      <c r="F339" s="121" t="s">
        <v>261</v>
      </c>
      <c r="G339" s="107"/>
      <c r="H339" s="107"/>
      <c r="I339" s="133"/>
      <c r="J339" s="133"/>
      <c r="K339" s="135">
        <f t="shared" si="21"/>
        <v>0</v>
      </c>
      <c r="L339" s="107"/>
      <c r="M339" s="107"/>
      <c r="N339" s="107"/>
      <c r="O339" s="126"/>
      <c r="P339" s="126"/>
      <c r="Q339" s="136"/>
      <c r="R339" s="126"/>
      <c r="S339" s="126"/>
      <c r="T339" s="126"/>
      <c r="U339" s="126"/>
    </row>
    <row r="340" spans="1:21" ht="17.25" customHeight="1">
      <c r="A340" s="28"/>
      <c r="B340" s="290"/>
      <c r="C340" s="328"/>
      <c r="D340" s="138"/>
      <c r="E340" s="345">
        <v>12.129</v>
      </c>
      <c r="F340" s="121" t="s">
        <v>262</v>
      </c>
      <c r="G340" s="107"/>
      <c r="H340" s="107"/>
      <c r="I340" s="133"/>
      <c r="J340" s="133"/>
      <c r="K340" s="135">
        <f t="shared" si="21"/>
        <v>0</v>
      </c>
      <c r="L340" s="107"/>
      <c r="M340" s="107"/>
      <c r="N340" s="107"/>
      <c r="O340" s="126"/>
      <c r="P340" s="126"/>
      <c r="Q340" s="136"/>
      <c r="R340" s="126"/>
      <c r="S340" s="126"/>
      <c r="T340" s="126"/>
      <c r="U340" s="126"/>
    </row>
    <row r="341" spans="1:21" ht="17.25" customHeight="1">
      <c r="A341" s="28"/>
      <c r="B341" s="290"/>
      <c r="C341" s="328"/>
      <c r="D341" s="97">
        <v>12.13</v>
      </c>
      <c r="E341" s="121" t="s">
        <v>264</v>
      </c>
      <c r="F341" s="138"/>
      <c r="G341" s="107"/>
      <c r="H341" s="107"/>
      <c r="I341" s="133"/>
      <c r="J341" s="133"/>
      <c r="K341" s="135">
        <f t="shared" si="21"/>
        <v>0</v>
      </c>
      <c r="L341" s="107"/>
      <c r="M341" s="107"/>
      <c r="N341" s="107"/>
      <c r="O341" s="126"/>
      <c r="P341" s="126"/>
      <c r="Q341" s="136"/>
      <c r="R341" s="126"/>
      <c r="S341" s="126"/>
      <c r="T341" s="126"/>
      <c r="U341" s="126"/>
    </row>
    <row r="342" spans="1:21" ht="17.25" customHeight="1">
      <c r="A342" s="28"/>
      <c r="B342" s="290"/>
      <c r="C342" s="328"/>
      <c r="D342" s="97">
        <v>12.14</v>
      </c>
      <c r="E342" s="121" t="s">
        <v>265</v>
      </c>
      <c r="F342" s="138"/>
      <c r="G342" s="107"/>
      <c r="H342" s="107"/>
      <c r="I342" s="133"/>
      <c r="J342" s="133"/>
      <c r="K342" s="135">
        <f t="shared" si="21"/>
        <v>0</v>
      </c>
      <c r="L342" s="107"/>
      <c r="M342" s="107"/>
      <c r="N342" s="107"/>
      <c r="O342" s="126"/>
      <c r="P342" s="126"/>
      <c r="Q342" s="136"/>
      <c r="R342" s="126"/>
      <c r="S342" s="126"/>
      <c r="T342" s="126"/>
      <c r="U342" s="126"/>
    </row>
    <row r="343" spans="1:21" ht="17.25" customHeight="1">
      <c r="A343" s="28"/>
      <c r="B343" s="290"/>
      <c r="C343" s="328"/>
      <c r="D343" s="97">
        <v>12.15</v>
      </c>
      <c r="E343" s="121" t="s">
        <v>266</v>
      </c>
      <c r="F343" s="138"/>
      <c r="G343" s="107"/>
      <c r="H343" s="107"/>
      <c r="I343" s="133"/>
      <c r="J343" s="133"/>
      <c r="K343" s="135">
        <f t="shared" si="21"/>
        <v>0</v>
      </c>
      <c r="L343" s="107"/>
      <c r="M343" s="107"/>
      <c r="N343" s="107"/>
      <c r="O343" s="126"/>
      <c r="P343" s="126"/>
      <c r="Q343" s="136"/>
      <c r="R343" s="126"/>
      <c r="S343" s="126"/>
      <c r="T343" s="126"/>
      <c r="U343" s="126"/>
    </row>
    <row r="344" spans="1:21" ht="17.25" customHeight="1">
      <c r="A344" s="28"/>
      <c r="B344" s="290"/>
      <c r="C344" s="328"/>
      <c r="D344" s="97">
        <v>12.16</v>
      </c>
      <c r="E344" s="121" t="s">
        <v>267</v>
      </c>
      <c r="F344" s="138"/>
      <c r="G344" s="107"/>
      <c r="H344" s="107"/>
      <c r="I344" s="133"/>
      <c r="J344" s="133"/>
      <c r="K344" s="135">
        <f t="shared" si="21"/>
        <v>0</v>
      </c>
      <c r="L344" s="107"/>
      <c r="M344" s="107"/>
      <c r="N344" s="107"/>
      <c r="O344" s="126"/>
      <c r="P344" s="126"/>
      <c r="Q344" s="136"/>
      <c r="R344" s="126"/>
      <c r="S344" s="126"/>
      <c r="T344" s="126"/>
      <c r="U344" s="126"/>
    </row>
    <row r="345" spans="1:21" ht="17.25" customHeight="1">
      <c r="A345" s="28"/>
      <c r="B345" s="290"/>
      <c r="C345" s="328"/>
      <c r="D345" s="97">
        <v>12.17</v>
      </c>
      <c r="E345" s="121" t="s">
        <v>277</v>
      </c>
      <c r="F345" s="138"/>
      <c r="G345" s="107"/>
      <c r="H345" s="107"/>
      <c r="I345" s="133"/>
      <c r="J345" s="133"/>
      <c r="K345" s="135">
        <f t="shared" si="21"/>
        <v>0</v>
      </c>
      <c r="L345" s="107"/>
      <c r="M345" s="107"/>
      <c r="N345" s="107"/>
      <c r="O345" s="126"/>
      <c r="P345" s="126"/>
      <c r="Q345" s="136"/>
      <c r="R345" s="126"/>
      <c r="S345" s="126"/>
      <c r="T345" s="126"/>
      <c r="U345" s="126"/>
    </row>
    <row r="346" spans="1:21" ht="17.25" customHeight="1">
      <c r="A346" s="28"/>
      <c r="B346" s="290"/>
      <c r="C346" s="328"/>
      <c r="D346" s="97">
        <v>12.18</v>
      </c>
      <c r="E346" s="121" t="s">
        <v>278</v>
      </c>
      <c r="F346" s="138"/>
      <c r="G346" s="107"/>
      <c r="H346" s="107"/>
      <c r="I346" s="133"/>
      <c r="J346" s="133"/>
      <c r="K346" s="135">
        <f t="shared" si="21"/>
        <v>0</v>
      </c>
      <c r="L346" s="107"/>
      <c r="M346" s="107"/>
      <c r="N346" s="107"/>
      <c r="O346" s="126"/>
      <c r="P346" s="126"/>
      <c r="Q346" s="136"/>
      <c r="R346" s="126"/>
      <c r="S346" s="126"/>
      <c r="T346" s="126"/>
      <c r="U346" s="126"/>
    </row>
    <row r="347" spans="1:21" ht="17.25" customHeight="1">
      <c r="A347" s="28"/>
      <c r="B347" s="290"/>
      <c r="C347" s="328"/>
      <c r="D347" s="138"/>
      <c r="E347" s="141" t="s">
        <v>292</v>
      </c>
      <c r="F347" s="138"/>
      <c r="G347" s="107"/>
      <c r="H347" s="107"/>
      <c r="I347" s="135">
        <f>SUM(I348:I352)</f>
        <v>0</v>
      </c>
      <c r="J347" s="135">
        <f>SUM(J348:J352)</f>
        <v>0</v>
      </c>
      <c r="K347" s="135">
        <f t="shared" si="21"/>
        <v>0</v>
      </c>
      <c r="L347" s="107"/>
      <c r="M347" s="133"/>
      <c r="N347" s="107"/>
      <c r="O347" s="126"/>
      <c r="P347" s="126"/>
      <c r="Q347" s="136"/>
      <c r="R347" s="126"/>
      <c r="S347" s="126"/>
      <c r="T347" s="126"/>
      <c r="U347" s="126"/>
    </row>
    <row r="348" spans="1:21" ht="17.25" customHeight="1">
      <c r="A348" s="28"/>
      <c r="B348" s="290"/>
      <c r="C348" s="328"/>
      <c r="D348" s="345">
        <v>12.191000000000001</v>
      </c>
      <c r="E348" s="121" t="s">
        <v>252</v>
      </c>
      <c r="F348" s="121"/>
      <c r="G348" s="107"/>
      <c r="H348" s="107"/>
      <c r="I348" s="133"/>
      <c r="J348" s="133"/>
      <c r="K348" s="135">
        <f t="shared" si="21"/>
        <v>0</v>
      </c>
      <c r="L348" s="107"/>
      <c r="M348" s="107"/>
      <c r="N348" s="107"/>
      <c r="O348" s="126"/>
      <c r="P348" s="126"/>
      <c r="Q348" s="136"/>
      <c r="R348" s="126"/>
      <c r="S348" s="126"/>
      <c r="T348" s="126"/>
      <c r="U348" s="126"/>
    </row>
    <row r="349" spans="1:21" ht="17.25" customHeight="1">
      <c r="A349" s="28"/>
      <c r="B349" s="290"/>
      <c r="C349" s="328"/>
      <c r="D349" s="345">
        <v>12.192</v>
      </c>
      <c r="E349" s="121" t="s">
        <v>270</v>
      </c>
      <c r="F349" s="121"/>
      <c r="G349" s="107"/>
      <c r="H349" s="107"/>
      <c r="I349" s="133"/>
      <c r="J349" s="133"/>
      <c r="K349" s="135">
        <f t="shared" si="21"/>
        <v>0</v>
      </c>
      <c r="L349" s="107"/>
      <c r="M349" s="107"/>
      <c r="N349" s="107"/>
      <c r="O349" s="126"/>
      <c r="P349" s="126"/>
      <c r="Q349" s="136"/>
      <c r="R349" s="126"/>
      <c r="S349" s="126"/>
      <c r="T349" s="126"/>
      <c r="U349" s="126"/>
    </row>
    <row r="350" spans="1:21" ht="17.25" customHeight="1">
      <c r="A350" s="28"/>
      <c r="B350" s="290"/>
      <c r="C350" s="328"/>
      <c r="D350" s="345">
        <v>12.193</v>
      </c>
      <c r="E350" s="121" t="s">
        <v>271</v>
      </c>
      <c r="F350" s="138"/>
      <c r="G350" s="107"/>
      <c r="H350" s="107"/>
      <c r="I350" s="133"/>
      <c r="J350" s="133"/>
      <c r="K350" s="135">
        <f t="shared" si="21"/>
        <v>0</v>
      </c>
      <c r="L350" s="107"/>
      <c r="M350" s="107"/>
      <c r="N350" s="107"/>
      <c r="O350" s="126"/>
      <c r="P350" s="126"/>
      <c r="Q350" s="136"/>
      <c r="R350" s="126"/>
      <c r="S350" s="126"/>
      <c r="T350" s="126"/>
      <c r="U350" s="126"/>
    </row>
    <row r="351" spans="1:21" ht="17.25" customHeight="1">
      <c r="A351" s="28"/>
      <c r="B351" s="290"/>
      <c r="C351" s="328"/>
      <c r="D351" s="345">
        <v>12.199</v>
      </c>
      <c r="E351" s="121" t="s">
        <v>253</v>
      </c>
      <c r="F351" s="138"/>
      <c r="G351" s="107"/>
      <c r="H351" s="107"/>
      <c r="I351" s="133"/>
      <c r="J351" s="133"/>
      <c r="K351" s="135">
        <f t="shared" si="21"/>
        <v>0</v>
      </c>
      <c r="L351" s="107"/>
      <c r="M351" s="107"/>
      <c r="N351" s="107"/>
      <c r="O351" s="126"/>
      <c r="P351" s="126"/>
      <c r="Q351" s="136"/>
      <c r="R351" s="126"/>
      <c r="S351" s="126"/>
      <c r="T351" s="126"/>
      <c r="U351" s="126"/>
    </row>
    <row r="352" spans="1:21" ht="17.25" customHeight="1">
      <c r="A352" s="28"/>
      <c r="B352" s="290"/>
      <c r="C352" s="328"/>
      <c r="D352" s="138"/>
      <c r="E352" s="138"/>
      <c r="F352" s="138"/>
      <c r="G352" s="107"/>
      <c r="H352" s="107"/>
      <c r="I352" s="107"/>
      <c r="J352" s="107"/>
      <c r="K352" s="107"/>
      <c r="L352" s="107"/>
      <c r="M352" s="107"/>
      <c r="N352" s="107"/>
      <c r="O352" s="126"/>
      <c r="P352" s="126"/>
      <c r="Q352" s="136"/>
      <c r="R352" s="126"/>
      <c r="S352" s="126"/>
      <c r="T352" s="126"/>
      <c r="U352" s="126"/>
    </row>
    <row r="353" spans="1:21" ht="17.25" customHeight="1">
      <c r="A353" s="28"/>
      <c r="B353" s="290"/>
      <c r="C353" s="329">
        <v>12.2</v>
      </c>
      <c r="D353" s="222" t="s">
        <v>213</v>
      </c>
      <c r="E353" s="138"/>
      <c r="F353" s="138"/>
      <c r="G353" s="107"/>
      <c r="H353" s="107"/>
      <c r="I353" s="135">
        <f>I354+I369</f>
        <v>0</v>
      </c>
      <c r="J353" s="135">
        <f>J354+J369</f>
        <v>0</v>
      </c>
      <c r="K353" s="135">
        <f t="shared" ref="K353:K373" si="22">I353+J353</f>
        <v>0</v>
      </c>
      <c r="L353" s="107"/>
      <c r="M353" s="135">
        <f>M354+M369</f>
        <v>0</v>
      </c>
      <c r="N353" s="107"/>
      <c r="O353" s="126"/>
      <c r="P353" s="150" t="s">
        <v>175</v>
      </c>
      <c r="Q353" s="139">
        <f>K353-Summary!K67</f>
        <v>0</v>
      </c>
      <c r="R353" s="126"/>
      <c r="S353" s="126"/>
      <c r="T353" s="126"/>
      <c r="U353" s="126"/>
    </row>
    <row r="354" spans="1:21" ht="17.25" customHeight="1">
      <c r="A354" s="28" t="s">
        <v>317</v>
      </c>
      <c r="B354" s="290"/>
      <c r="C354" s="328"/>
      <c r="D354" s="138"/>
      <c r="E354" s="141" t="s">
        <v>316</v>
      </c>
      <c r="F354" s="138"/>
      <c r="G354" s="107"/>
      <c r="H354" s="107"/>
      <c r="I354" s="135">
        <f>I355+I359+I364+I365+I366+I367+I368</f>
        <v>0</v>
      </c>
      <c r="J354" s="135">
        <f>J355+J359+J364+J365+J366+J367+J368</f>
        <v>0</v>
      </c>
      <c r="K354" s="135">
        <f t="shared" si="22"/>
        <v>0</v>
      </c>
      <c r="L354" s="107"/>
      <c r="M354" s="133"/>
      <c r="N354" s="107"/>
      <c r="O354" s="126"/>
      <c r="P354" s="126"/>
      <c r="Q354" s="136"/>
      <c r="R354" s="126"/>
      <c r="S354" s="126"/>
      <c r="T354" s="126"/>
      <c r="U354" s="126"/>
    </row>
    <row r="355" spans="1:21" ht="17.25" customHeight="1">
      <c r="A355" s="28"/>
      <c r="B355" s="290"/>
      <c r="C355" s="328"/>
      <c r="D355" s="97">
        <v>12.21</v>
      </c>
      <c r="E355" s="121" t="s">
        <v>243</v>
      </c>
      <c r="F355" s="138"/>
      <c r="G355" s="107"/>
      <c r="H355" s="107"/>
      <c r="I355" s="135">
        <f>SUM(I356:I358)</f>
        <v>0</v>
      </c>
      <c r="J355" s="135">
        <f>SUM(J356:J358)</f>
        <v>0</v>
      </c>
      <c r="K355" s="135">
        <f t="shared" si="22"/>
        <v>0</v>
      </c>
      <c r="L355" s="107"/>
      <c r="M355" s="107"/>
      <c r="N355" s="107"/>
      <c r="O355" s="126"/>
      <c r="P355" s="126"/>
      <c r="Q355" s="136"/>
      <c r="R355" s="126"/>
      <c r="S355" s="126"/>
      <c r="T355" s="126"/>
      <c r="U355" s="126"/>
    </row>
    <row r="356" spans="1:21" ht="17.25" customHeight="1">
      <c r="A356" s="28"/>
      <c r="B356" s="290"/>
      <c r="C356" s="328"/>
      <c r="D356" s="97"/>
      <c r="E356" s="345">
        <v>12.211</v>
      </c>
      <c r="F356" s="121" t="s">
        <v>255</v>
      </c>
      <c r="G356" s="107"/>
      <c r="H356" s="107"/>
      <c r="I356" s="133"/>
      <c r="J356" s="133"/>
      <c r="K356" s="135">
        <f t="shared" si="22"/>
        <v>0</v>
      </c>
      <c r="L356" s="107"/>
      <c r="M356" s="107"/>
      <c r="N356" s="107"/>
      <c r="O356" s="126"/>
      <c r="P356" s="126"/>
      <c r="Q356" s="136"/>
      <c r="R356" s="126"/>
      <c r="S356" s="126"/>
      <c r="T356" s="126"/>
      <c r="U356" s="126"/>
    </row>
    <row r="357" spans="1:21" ht="17.25" customHeight="1">
      <c r="A357" s="28"/>
      <c r="B357" s="290"/>
      <c r="C357" s="328"/>
      <c r="D357" s="138"/>
      <c r="E357" s="345">
        <v>12.212</v>
      </c>
      <c r="F357" s="121" t="s">
        <v>247</v>
      </c>
      <c r="G357" s="107"/>
      <c r="H357" s="107"/>
      <c r="I357" s="133"/>
      <c r="J357" s="133"/>
      <c r="K357" s="135">
        <f t="shared" si="22"/>
        <v>0</v>
      </c>
      <c r="L357" s="107"/>
      <c r="M357" s="107"/>
      <c r="N357" s="107"/>
      <c r="O357" s="126"/>
      <c r="P357" s="126"/>
      <c r="Q357" s="136"/>
      <c r="R357" s="126"/>
      <c r="S357" s="126"/>
      <c r="T357" s="126"/>
      <c r="U357" s="126"/>
    </row>
    <row r="358" spans="1:21" ht="17.25" customHeight="1">
      <c r="A358" s="28"/>
      <c r="B358" s="290"/>
      <c r="C358" s="328"/>
      <c r="D358" s="138"/>
      <c r="E358" s="345">
        <v>12.218999999999999</v>
      </c>
      <c r="F358" s="121" t="s">
        <v>248</v>
      </c>
      <c r="G358" s="107"/>
      <c r="H358" s="107"/>
      <c r="I358" s="133"/>
      <c r="J358" s="133"/>
      <c r="K358" s="135">
        <f t="shared" si="22"/>
        <v>0</v>
      </c>
      <c r="L358" s="107"/>
      <c r="M358" s="107"/>
      <c r="N358" s="107"/>
      <c r="O358" s="126"/>
      <c r="P358" s="126"/>
      <c r="Q358" s="136"/>
      <c r="R358" s="126"/>
      <c r="S358" s="126"/>
      <c r="T358" s="126"/>
      <c r="U358" s="126"/>
    </row>
    <row r="359" spans="1:21" ht="17.25" customHeight="1">
      <c r="A359" s="28"/>
      <c r="B359" s="290"/>
      <c r="C359" s="328"/>
      <c r="D359" s="97">
        <v>12.22</v>
      </c>
      <c r="E359" s="121" t="s">
        <v>249</v>
      </c>
      <c r="F359" s="138"/>
      <c r="G359" s="107"/>
      <c r="H359" s="107"/>
      <c r="I359" s="135">
        <f>SUM(I360:I363)</f>
        <v>0</v>
      </c>
      <c r="J359" s="135">
        <f>SUM(J360:J363)</f>
        <v>0</v>
      </c>
      <c r="K359" s="135">
        <f t="shared" si="22"/>
        <v>0</v>
      </c>
      <c r="L359" s="107"/>
      <c r="M359" s="107"/>
      <c r="N359" s="107"/>
      <c r="O359" s="126"/>
      <c r="P359" s="126"/>
      <c r="Q359" s="136"/>
      <c r="R359" s="126"/>
      <c r="S359" s="126"/>
      <c r="T359" s="126"/>
      <c r="U359" s="126"/>
    </row>
    <row r="360" spans="1:21" ht="17.25" customHeight="1">
      <c r="A360" s="28"/>
      <c r="B360" s="290"/>
      <c r="C360" s="328"/>
      <c r="D360" s="138"/>
      <c r="E360" s="345">
        <v>12.221</v>
      </c>
      <c r="F360" s="121" t="s">
        <v>259</v>
      </c>
      <c r="G360" s="107"/>
      <c r="H360" s="107"/>
      <c r="I360" s="133"/>
      <c r="J360" s="133"/>
      <c r="K360" s="135">
        <f t="shared" si="22"/>
        <v>0</v>
      </c>
      <c r="L360" s="107"/>
      <c r="M360" s="107"/>
      <c r="N360" s="107"/>
      <c r="O360" s="126"/>
      <c r="P360" s="126"/>
      <c r="Q360" s="136"/>
      <c r="R360" s="126"/>
      <c r="S360" s="126"/>
      <c r="T360" s="126"/>
      <c r="U360" s="126"/>
    </row>
    <row r="361" spans="1:21" ht="17.25" customHeight="1">
      <c r="A361" s="28"/>
      <c r="B361" s="290"/>
      <c r="C361" s="328"/>
      <c r="D361" s="138"/>
      <c r="E361" s="345">
        <v>12.222</v>
      </c>
      <c r="F361" s="121" t="s">
        <v>260</v>
      </c>
      <c r="G361" s="107"/>
      <c r="H361" s="107"/>
      <c r="I361" s="133"/>
      <c r="J361" s="133"/>
      <c r="K361" s="135">
        <f t="shared" si="22"/>
        <v>0</v>
      </c>
      <c r="L361" s="107"/>
      <c r="M361" s="107"/>
      <c r="N361" s="107"/>
      <c r="O361" s="126"/>
      <c r="P361" s="126"/>
      <c r="Q361" s="136"/>
      <c r="R361" s="126"/>
      <c r="S361" s="126"/>
      <c r="T361" s="126"/>
      <c r="U361" s="126"/>
    </row>
    <row r="362" spans="1:21" ht="17.25" customHeight="1">
      <c r="A362" s="28"/>
      <c r="B362" s="290"/>
      <c r="C362" s="328"/>
      <c r="D362" s="138"/>
      <c r="E362" s="345">
        <v>12.223000000000001</v>
      </c>
      <c r="F362" s="121" t="s">
        <v>261</v>
      </c>
      <c r="G362" s="107"/>
      <c r="H362" s="107"/>
      <c r="I362" s="133"/>
      <c r="J362" s="133"/>
      <c r="K362" s="135">
        <f t="shared" si="22"/>
        <v>0</v>
      </c>
      <c r="L362" s="107"/>
      <c r="M362" s="107"/>
      <c r="N362" s="107"/>
      <c r="O362" s="126"/>
      <c r="P362" s="126"/>
      <c r="Q362" s="136"/>
      <c r="R362" s="126"/>
      <c r="S362" s="126"/>
      <c r="T362" s="126"/>
      <c r="U362" s="126"/>
    </row>
    <row r="363" spans="1:21" ht="17.25" customHeight="1">
      <c r="A363" s="28"/>
      <c r="B363" s="290"/>
      <c r="C363" s="328"/>
      <c r="D363" s="138"/>
      <c r="E363" s="345">
        <v>12.228999999999999</v>
      </c>
      <c r="F363" s="121" t="s">
        <v>262</v>
      </c>
      <c r="G363" s="107"/>
      <c r="H363" s="107"/>
      <c r="I363" s="133"/>
      <c r="J363" s="133"/>
      <c r="K363" s="135">
        <f t="shared" si="22"/>
        <v>0</v>
      </c>
      <c r="L363" s="107"/>
      <c r="M363" s="107"/>
      <c r="N363" s="107"/>
      <c r="O363" s="126"/>
      <c r="P363" s="126"/>
      <c r="Q363" s="136"/>
      <c r="R363" s="126"/>
      <c r="S363" s="126"/>
      <c r="T363" s="126"/>
      <c r="U363" s="126"/>
    </row>
    <row r="364" spans="1:21" ht="17.25" customHeight="1">
      <c r="A364" s="28"/>
      <c r="B364" s="290"/>
      <c r="C364" s="328"/>
      <c r="D364" s="97">
        <v>12.23</v>
      </c>
      <c r="E364" s="121" t="s">
        <v>264</v>
      </c>
      <c r="F364" s="138"/>
      <c r="G364" s="107"/>
      <c r="H364" s="107"/>
      <c r="I364" s="133"/>
      <c r="J364" s="133"/>
      <c r="K364" s="135">
        <f t="shared" si="22"/>
        <v>0</v>
      </c>
      <c r="L364" s="107"/>
      <c r="M364" s="107"/>
      <c r="N364" s="107"/>
      <c r="O364" s="126"/>
      <c r="P364" s="126"/>
      <c r="Q364" s="136"/>
      <c r="R364" s="126"/>
      <c r="S364" s="126"/>
      <c r="T364" s="126"/>
      <c r="U364" s="126"/>
    </row>
    <row r="365" spans="1:21" ht="17.25" customHeight="1">
      <c r="A365" s="28"/>
      <c r="B365" s="290"/>
      <c r="C365" s="328"/>
      <c r="D365" s="97">
        <v>12.24</v>
      </c>
      <c r="E365" s="121" t="s">
        <v>265</v>
      </c>
      <c r="F365" s="138"/>
      <c r="G365" s="107"/>
      <c r="H365" s="107"/>
      <c r="I365" s="133"/>
      <c r="J365" s="133"/>
      <c r="K365" s="135">
        <f t="shared" si="22"/>
        <v>0</v>
      </c>
      <c r="L365" s="107"/>
      <c r="M365" s="107"/>
      <c r="N365" s="107"/>
      <c r="O365" s="126"/>
      <c r="P365" s="126"/>
      <c r="Q365" s="136"/>
      <c r="R365" s="126"/>
      <c r="S365" s="126"/>
      <c r="T365" s="126"/>
      <c r="U365" s="126"/>
    </row>
    <row r="366" spans="1:21" ht="17.25" customHeight="1">
      <c r="A366" s="28"/>
      <c r="B366" s="290"/>
      <c r="C366" s="328"/>
      <c r="D366" s="97">
        <v>12.25</v>
      </c>
      <c r="E366" s="121" t="s">
        <v>266</v>
      </c>
      <c r="F366" s="138"/>
      <c r="G366" s="107"/>
      <c r="H366" s="107"/>
      <c r="I366" s="133"/>
      <c r="J366" s="133"/>
      <c r="K366" s="135">
        <f t="shared" si="22"/>
        <v>0</v>
      </c>
      <c r="L366" s="107"/>
      <c r="M366" s="107"/>
      <c r="N366" s="107"/>
      <c r="O366" s="126"/>
      <c r="P366" s="126"/>
      <c r="Q366" s="136"/>
      <c r="R366" s="126"/>
      <c r="S366" s="126"/>
      <c r="T366" s="126"/>
      <c r="U366" s="126"/>
    </row>
    <row r="367" spans="1:21" ht="17.25" customHeight="1">
      <c r="A367" s="28"/>
      <c r="B367" s="290"/>
      <c r="C367" s="328"/>
      <c r="D367" s="97">
        <v>12.26</v>
      </c>
      <c r="E367" s="121" t="s">
        <v>267</v>
      </c>
      <c r="F367" s="138"/>
      <c r="G367" s="107"/>
      <c r="H367" s="107"/>
      <c r="I367" s="133"/>
      <c r="J367" s="133"/>
      <c r="K367" s="135">
        <f t="shared" si="22"/>
        <v>0</v>
      </c>
      <c r="L367" s="107"/>
      <c r="M367" s="107"/>
      <c r="N367" s="107"/>
      <c r="O367" s="126"/>
      <c r="P367" s="126"/>
      <c r="Q367" s="136"/>
      <c r="R367" s="126"/>
      <c r="S367" s="126"/>
      <c r="T367" s="126"/>
      <c r="U367" s="126"/>
    </row>
    <row r="368" spans="1:21" ht="17.25" customHeight="1">
      <c r="A368" s="28"/>
      <c r="B368" s="290"/>
      <c r="C368" s="328"/>
      <c r="D368" s="97">
        <v>12.27</v>
      </c>
      <c r="E368" s="121" t="s">
        <v>277</v>
      </c>
      <c r="F368" s="138"/>
      <c r="G368" s="107"/>
      <c r="H368" s="107"/>
      <c r="I368" s="133"/>
      <c r="J368" s="133"/>
      <c r="K368" s="135">
        <f t="shared" si="22"/>
        <v>0</v>
      </c>
      <c r="L368" s="107"/>
      <c r="M368" s="107"/>
      <c r="N368" s="107"/>
      <c r="O368" s="126"/>
      <c r="P368" s="126"/>
      <c r="Q368" s="136"/>
      <c r="R368" s="126"/>
      <c r="S368" s="126"/>
      <c r="T368" s="126"/>
      <c r="U368" s="126"/>
    </row>
    <row r="369" spans="1:21" ht="17.25" customHeight="1">
      <c r="A369" s="28" t="s">
        <v>318</v>
      </c>
      <c r="B369" s="290"/>
      <c r="C369" s="328"/>
      <c r="D369" s="138"/>
      <c r="E369" s="141" t="s">
        <v>292</v>
      </c>
      <c r="F369" s="138"/>
      <c r="G369" s="107"/>
      <c r="H369" s="107"/>
      <c r="I369" s="135">
        <f>SUM(I370:I373)</f>
        <v>0</v>
      </c>
      <c r="J369" s="135">
        <f>SUM(J370:J373)</f>
        <v>0</v>
      </c>
      <c r="K369" s="135">
        <f t="shared" si="22"/>
        <v>0</v>
      </c>
      <c r="L369" s="107"/>
      <c r="M369" s="133"/>
      <c r="N369" s="107"/>
      <c r="O369" s="126"/>
      <c r="P369" s="126"/>
      <c r="Q369" s="136"/>
      <c r="R369" s="126"/>
      <c r="S369" s="126"/>
      <c r="T369" s="126"/>
      <c r="U369" s="126"/>
    </row>
    <row r="370" spans="1:21" ht="17.25" customHeight="1">
      <c r="A370" s="28"/>
      <c r="B370" s="290"/>
      <c r="C370" s="328"/>
      <c r="D370" s="345">
        <v>12.291</v>
      </c>
      <c r="E370" s="121" t="s">
        <v>252</v>
      </c>
      <c r="F370" s="121"/>
      <c r="G370" s="107"/>
      <c r="H370" s="107"/>
      <c r="I370" s="133"/>
      <c r="J370" s="133"/>
      <c r="K370" s="135">
        <f t="shared" si="22"/>
        <v>0</v>
      </c>
      <c r="L370" s="107"/>
      <c r="M370" s="107"/>
      <c r="N370" s="107"/>
      <c r="O370" s="126"/>
      <c r="P370" s="126"/>
      <c r="Q370" s="136"/>
      <c r="R370" s="126"/>
      <c r="S370" s="126"/>
      <c r="T370" s="126"/>
      <c r="U370" s="126"/>
    </row>
    <row r="371" spans="1:21" ht="17.25" customHeight="1">
      <c r="A371" s="28"/>
      <c r="B371" s="290"/>
      <c r="C371" s="328"/>
      <c r="D371" s="345">
        <v>12.292</v>
      </c>
      <c r="E371" s="121" t="s">
        <v>270</v>
      </c>
      <c r="F371" s="121"/>
      <c r="G371" s="107"/>
      <c r="H371" s="107"/>
      <c r="I371" s="133"/>
      <c r="J371" s="133"/>
      <c r="K371" s="135">
        <f t="shared" si="22"/>
        <v>0</v>
      </c>
      <c r="L371" s="107"/>
      <c r="M371" s="107"/>
      <c r="N371" s="107"/>
      <c r="O371" s="126"/>
      <c r="P371" s="126"/>
      <c r="Q371" s="136"/>
      <c r="R371" s="126"/>
      <c r="S371" s="126"/>
      <c r="T371" s="126"/>
      <c r="U371" s="126"/>
    </row>
    <row r="372" spans="1:21" ht="17.25" customHeight="1">
      <c r="A372" s="28"/>
      <c r="B372" s="290"/>
      <c r="C372" s="328"/>
      <c r="D372" s="345">
        <v>12.292999999999999</v>
      </c>
      <c r="E372" s="121" t="s">
        <v>271</v>
      </c>
      <c r="F372" s="138"/>
      <c r="G372" s="107"/>
      <c r="H372" s="107"/>
      <c r="I372" s="133"/>
      <c r="J372" s="133"/>
      <c r="K372" s="135">
        <f t="shared" si="22"/>
        <v>0</v>
      </c>
      <c r="L372" s="107"/>
      <c r="M372" s="107"/>
      <c r="N372" s="107"/>
      <c r="O372" s="126"/>
      <c r="P372" s="126"/>
      <c r="Q372" s="136"/>
      <c r="R372" s="126"/>
      <c r="S372" s="126"/>
      <c r="T372" s="126"/>
      <c r="U372" s="126"/>
    </row>
    <row r="373" spans="1:21" ht="17.25" customHeight="1">
      <c r="A373" s="28"/>
      <c r="B373" s="290"/>
      <c r="C373" s="328"/>
      <c r="D373" s="345">
        <v>12.298999999999999</v>
      </c>
      <c r="E373" s="121" t="s">
        <v>253</v>
      </c>
      <c r="F373" s="138"/>
      <c r="G373" s="107"/>
      <c r="H373" s="107"/>
      <c r="I373" s="133"/>
      <c r="J373" s="133"/>
      <c r="K373" s="135">
        <f t="shared" si="22"/>
        <v>0</v>
      </c>
      <c r="L373" s="107"/>
      <c r="M373" s="107"/>
      <c r="N373" s="107"/>
      <c r="O373" s="126"/>
      <c r="P373" s="126"/>
      <c r="Q373" s="136"/>
      <c r="R373" s="126"/>
      <c r="S373" s="126"/>
      <c r="T373" s="126"/>
      <c r="U373" s="126"/>
    </row>
    <row r="374" spans="1:21" ht="17.25" customHeight="1">
      <c r="A374" s="28"/>
      <c r="B374" s="290"/>
      <c r="C374" s="328"/>
      <c r="D374" s="138"/>
      <c r="E374" s="141"/>
      <c r="F374" s="138"/>
      <c r="G374" s="107"/>
      <c r="H374" s="107"/>
      <c r="I374" s="107"/>
      <c r="J374" s="107"/>
      <c r="K374" s="107"/>
      <c r="L374" s="107"/>
      <c r="M374" s="107"/>
      <c r="N374" s="107"/>
      <c r="O374" s="126"/>
      <c r="P374" s="126"/>
      <c r="Q374" s="136"/>
      <c r="R374" s="126"/>
      <c r="S374" s="126"/>
      <c r="T374" s="126"/>
      <c r="U374" s="126"/>
    </row>
    <row r="375" spans="1:21" ht="17.25" customHeight="1">
      <c r="A375" s="28"/>
      <c r="B375" s="290"/>
      <c r="C375" s="330">
        <v>12.9</v>
      </c>
      <c r="D375" s="162" t="s">
        <v>214</v>
      </c>
      <c r="E375" s="138"/>
      <c r="F375" s="138"/>
      <c r="G375" s="107"/>
      <c r="H375" s="107"/>
      <c r="I375" s="135">
        <f>I376+I392</f>
        <v>0</v>
      </c>
      <c r="J375" s="135">
        <f>J376+J392</f>
        <v>0</v>
      </c>
      <c r="K375" s="135">
        <f t="shared" ref="K375:K396" si="23">I375+J375</f>
        <v>0</v>
      </c>
      <c r="L375" s="107"/>
      <c r="M375" s="135">
        <f>M376+M392</f>
        <v>0</v>
      </c>
      <c r="N375" s="107"/>
      <c r="O375" s="126"/>
      <c r="P375" s="150" t="s">
        <v>175</v>
      </c>
      <c r="Q375" s="139">
        <f>K375-Summary!K68</f>
        <v>0</v>
      </c>
      <c r="R375" s="126"/>
      <c r="S375" s="126"/>
      <c r="T375" s="126"/>
      <c r="U375" s="126"/>
    </row>
    <row r="376" spans="1:21" ht="17.25" customHeight="1">
      <c r="A376" s="28" t="s">
        <v>305</v>
      </c>
      <c r="B376" s="290"/>
      <c r="C376" s="328"/>
      <c r="D376" s="138"/>
      <c r="E376" s="141" t="s">
        <v>242</v>
      </c>
      <c r="F376" s="138"/>
      <c r="G376" s="107"/>
      <c r="H376" s="107"/>
      <c r="I376" s="135">
        <f>I377+I381+I386+I387+I388+I389+I390+I391</f>
        <v>0</v>
      </c>
      <c r="J376" s="135">
        <f>J377+J381+J386+J387+J388+J389+J390+J391</f>
        <v>0</v>
      </c>
      <c r="K376" s="135">
        <f t="shared" si="23"/>
        <v>0</v>
      </c>
      <c r="L376" s="107"/>
      <c r="M376" s="133"/>
      <c r="N376" s="107"/>
      <c r="O376" s="126"/>
      <c r="P376" s="126"/>
      <c r="Q376" s="136"/>
      <c r="R376" s="126"/>
      <c r="S376" s="126"/>
      <c r="T376" s="126"/>
      <c r="U376" s="126"/>
    </row>
    <row r="377" spans="1:21" ht="17.25" customHeight="1">
      <c r="A377" s="28"/>
      <c r="B377" s="290"/>
      <c r="C377" s="107"/>
      <c r="D377" s="97">
        <v>12.91</v>
      </c>
      <c r="E377" s="121" t="s">
        <v>243</v>
      </c>
      <c r="F377" s="138"/>
      <c r="G377" s="107"/>
      <c r="H377" s="107"/>
      <c r="I377" s="135">
        <f>SUM(I378:I380)</f>
        <v>0</v>
      </c>
      <c r="J377" s="135">
        <f>SUM(J378:J380)</f>
        <v>0</v>
      </c>
      <c r="K377" s="135">
        <f t="shared" si="23"/>
        <v>0</v>
      </c>
      <c r="L377" s="107"/>
      <c r="M377" s="107"/>
      <c r="N377" s="107"/>
      <c r="O377" s="126"/>
      <c r="P377" s="126"/>
      <c r="Q377" s="136"/>
      <c r="R377" s="126"/>
      <c r="S377" s="126"/>
      <c r="T377" s="126"/>
      <c r="U377" s="126"/>
    </row>
    <row r="378" spans="1:21" ht="17.25" customHeight="1">
      <c r="A378" s="28"/>
      <c r="B378" s="290"/>
      <c r="C378" s="107"/>
      <c r="D378" s="138"/>
      <c r="E378" s="345">
        <v>12.911</v>
      </c>
      <c r="F378" s="121" t="s">
        <v>255</v>
      </c>
      <c r="G378" s="107"/>
      <c r="H378" s="107"/>
      <c r="I378" s="133"/>
      <c r="J378" s="133"/>
      <c r="K378" s="135">
        <f t="shared" si="23"/>
        <v>0</v>
      </c>
      <c r="L378" s="107"/>
      <c r="M378" s="107"/>
      <c r="N378" s="107"/>
      <c r="O378" s="126"/>
      <c r="P378" s="126"/>
      <c r="Q378" s="136"/>
      <c r="R378" s="126"/>
      <c r="S378" s="126"/>
      <c r="T378" s="126"/>
      <c r="U378" s="126"/>
    </row>
    <row r="379" spans="1:21" ht="17.25" customHeight="1">
      <c r="A379" s="28"/>
      <c r="B379" s="290"/>
      <c r="C379" s="107"/>
      <c r="D379" s="138"/>
      <c r="E379" s="345">
        <v>12.912000000000001</v>
      </c>
      <c r="F379" s="121" t="s">
        <v>247</v>
      </c>
      <c r="G379" s="107"/>
      <c r="H379" s="107"/>
      <c r="I379" s="133"/>
      <c r="J379" s="133"/>
      <c r="K379" s="135">
        <f t="shared" si="23"/>
        <v>0</v>
      </c>
      <c r="L379" s="107"/>
      <c r="M379" s="107"/>
      <c r="N379" s="107"/>
      <c r="O379" s="126"/>
      <c r="P379" s="126"/>
      <c r="Q379" s="136"/>
      <c r="R379" s="126"/>
      <c r="S379" s="126"/>
      <c r="T379" s="126"/>
      <c r="U379" s="126"/>
    </row>
    <row r="380" spans="1:21" ht="17.25" customHeight="1">
      <c r="A380" s="28"/>
      <c r="B380" s="290"/>
      <c r="C380" s="107"/>
      <c r="D380" s="97"/>
      <c r="E380" s="345">
        <v>12.919</v>
      </c>
      <c r="F380" s="121" t="s">
        <v>248</v>
      </c>
      <c r="G380" s="107"/>
      <c r="H380" s="107"/>
      <c r="I380" s="133"/>
      <c r="J380" s="133"/>
      <c r="K380" s="135">
        <f t="shared" si="23"/>
        <v>0</v>
      </c>
      <c r="L380" s="107"/>
      <c r="M380" s="107"/>
      <c r="N380" s="107"/>
      <c r="O380" s="126"/>
      <c r="P380" s="126"/>
      <c r="Q380" s="136"/>
      <c r="R380" s="126"/>
      <c r="S380" s="126"/>
      <c r="T380" s="126"/>
      <c r="U380" s="126"/>
    </row>
    <row r="381" spans="1:21" ht="17.25" customHeight="1">
      <c r="A381" s="28"/>
      <c r="B381" s="290"/>
      <c r="C381" s="107"/>
      <c r="D381" s="97">
        <v>12.92</v>
      </c>
      <c r="E381" s="121" t="s">
        <v>249</v>
      </c>
      <c r="F381" s="138"/>
      <c r="G381" s="107"/>
      <c r="H381" s="107"/>
      <c r="I381" s="135">
        <f>SUM(I382:I385)</f>
        <v>0</v>
      </c>
      <c r="J381" s="135">
        <f>SUM(J382:J385)</f>
        <v>0</v>
      </c>
      <c r="K381" s="135">
        <f t="shared" si="23"/>
        <v>0</v>
      </c>
      <c r="L381" s="107"/>
      <c r="M381" s="107"/>
      <c r="N381" s="107"/>
      <c r="O381" s="126"/>
      <c r="P381" s="126"/>
      <c r="Q381" s="136"/>
      <c r="R381" s="126"/>
      <c r="S381" s="126"/>
      <c r="T381" s="126"/>
      <c r="U381" s="126"/>
    </row>
    <row r="382" spans="1:21" ht="17.25" customHeight="1">
      <c r="A382" s="28"/>
      <c r="B382" s="290"/>
      <c r="C382" s="107"/>
      <c r="D382" s="138"/>
      <c r="E382" s="345">
        <v>12.920999999999999</v>
      </c>
      <c r="F382" s="121" t="s">
        <v>259</v>
      </c>
      <c r="G382" s="107"/>
      <c r="H382" s="107"/>
      <c r="I382" s="133"/>
      <c r="J382" s="133"/>
      <c r="K382" s="135">
        <f t="shared" si="23"/>
        <v>0</v>
      </c>
      <c r="L382" s="107"/>
      <c r="M382" s="107"/>
      <c r="N382" s="107"/>
      <c r="O382" s="126"/>
      <c r="P382" s="126"/>
      <c r="Q382" s="136"/>
      <c r="R382" s="126"/>
      <c r="S382" s="126"/>
      <c r="T382" s="126"/>
      <c r="U382" s="126"/>
    </row>
    <row r="383" spans="1:21" ht="17.25" customHeight="1">
      <c r="A383" s="28"/>
      <c r="B383" s="290"/>
      <c r="C383" s="107"/>
      <c r="D383" s="138"/>
      <c r="E383" s="345">
        <v>12.922000000000001</v>
      </c>
      <c r="F383" s="121" t="s">
        <v>260</v>
      </c>
      <c r="G383" s="107"/>
      <c r="H383" s="107"/>
      <c r="I383" s="133"/>
      <c r="J383" s="133"/>
      <c r="K383" s="135">
        <f t="shared" si="23"/>
        <v>0</v>
      </c>
      <c r="L383" s="107"/>
      <c r="M383" s="107"/>
      <c r="N383" s="107"/>
      <c r="O383" s="126"/>
      <c r="P383" s="126"/>
      <c r="Q383" s="136"/>
      <c r="R383" s="126"/>
      <c r="S383" s="126"/>
      <c r="T383" s="126"/>
      <c r="U383" s="126"/>
    </row>
    <row r="384" spans="1:21" ht="17.25" customHeight="1">
      <c r="A384" s="28"/>
      <c r="B384" s="290"/>
      <c r="C384" s="107"/>
      <c r="D384" s="138"/>
      <c r="E384" s="345">
        <v>12.923</v>
      </c>
      <c r="F384" s="121" t="s">
        <v>261</v>
      </c>
      <c r="G384" s="107"/>
      <c r="H384" s="107"/>
      <c r="I384" s="133"/>
      <c r="J384" s="133"/>
      <c r="K384" s="135">
        <f t="shared" si="23"/>
        <v>0</v>
      </c>
      <c r="L384" s="107"/>
      <c r="M384" s="107"/>
      <c r="N384" s="107"/>
      <c r="O384" s="126"/>
      <c r="P384" s="126"/>
      <c r="Q384" s="136"/>
      <c r="R384" s="126"/>
      <c r="S384" s="126"/>
      <c r="T384" s="126"/>
      <c r="U384" s="126"/>
    </row>
    <row r="385" spans="1:21" ht="17.25" customHeight="1">
      <c r="A385" s="28"/>
      <c r="B385" s="290"/>
      <c r="C385" s="107"/>
      <c r="D385" s="97"/>
      <c r="E385" s="345">
        <v>12.929</v>
      </c>
      <c r="F385" s="121" t="s">
        <v>262</v>
      </c>
      <c r="G385" s="107"/>
      <c r="H385" s="107"/>
      <c r="I385" s="133"/>
      <c r="J385" s="133"/>
      <c r="K385" s="135">
        <f t="shared" si="23"/>
        <v>0</v>
      </c>
      <c r="L385" s="107"/>
      <c r="M385" s="107"/>
      <c r="N385" s="107"/>
      <c r="O385" s="126"/>
      <c r="P385" s="126"/>
      <c r="Q385" s="136"/>
      <c r="R385" s="126"/>
      <c r="S385" s="126"/>
      <c r="T385" s="126"/>
      <c r="U385" s="126"/>
    </row>
    <row r="386" spans="1:21" ht="17.25" customHeight="1">
      <c r="A386" s="28"/>
      <c r="B386" s="290"/>
      <c r="C386" s="107"/>
      <c r="D386" s="97">
        <v>12.93</v>
      </c>
      <c r="E386" s="121" t="s">
        <v>264</v>
      </c>
      <c r="F386" s="138"/>
      <c r="G386" s="107"/>
      <c r="H386" s="107"/>
      <c r="I386" s="133"/>
      <c r="J386" s="133"/>
      <c r="K386" s="135">
        <f t="shared" si="23"/>
        <v>0</v>
      </c>
      <c r="L386" s="107"/>
      <c r="M386" s="107"/>
      <c r="N386" s="107"/>
      <c r="O386" s="126"/>
      <c r="P386" s="126"/>
      <c r="Q386" s="136"/>
      <c r="R386" s="126"/>
      <c r="S386" s="126"/>
      <c r="T386" s="126"/>
      <c r="U386" s="126"/>
    </row>
    <row r="387" spans="1:21" ht="17.25" customHeight="1">
      <c r="A387" s="28"/>
      <c r="B387" s="290"/>
      <c r="C387" s="107"/>
      <c r="D387" s="97">
        <v>12.94</v>
      </c>
      <c r="E387" s="121" t="s">
        <v>265</v>
      </c>
      <c r="F387" s="138"/>
      <c r="G387" s="107"/>
      <c r="H387" s="107"/>
      <c r="I387" s="133"/>
      <c r="J387" s="133"/>
      <c r="K387" s="135">
        <f t="shared" si="23"/>
        <v>0</v>
      </c>
      <c r="L387" s="107"/>
      <c r="M387" s="107"/>
      <c r="N387" s="107"/>
      <c r="O387" s="126"/>
      <c r="P387" s="126"/>
      <c r="Q387" s="136"/>
      <c r="R387" s="126"/>
      <c r="S387" s="126"/>
      <c r="T387" s="126"/>
      <c r="U387" s="126"/>
    </row>
    <row r="388" spans="1:21" ht="17.25" customHeight="1">
      <c r="A388" s="28"/>
      <c r="B388" s="290"/>
      <c r="C388" s="107"/>
      <c r="D388" s="97">
        <v>12.95</v>
      </c>
      <c r="E388" s="121" t="s">
        <v>266</v>
      </c>
      <c r="F388" s="138"/>
      <c r="G388" s="107"/>
      <c r="H388" s="107"/>
      <c r="I388" s="133"/>
      <c r="J388" s="133"/>
      <c r="K388" s="135">
        <f t="shared" si="23"/>
        <v>0</v>
      </c>
      <c r="L388" s="107"/>
      <c r="M388" s="107"/>
      <c r="N388" s="107"/>
      <c r="O388" s="126"/>
      <c r="P388" s="126"/>
      <c r="Q388" s="136"/>
      <c r="R388" s="126"/>
      <c r="S388" s="126"/>
      <c r="T388" s="126"/>
      <c r="U388" s="126"/>
    </row>
    <row r="389" spans="1:21" ht="17.25" customHeight="1">
      <c r="A389" s="28"/>
      <c r="B389" s="290"/>
      <c r="C389" s="107"/>
      <c r="D389" s="97">
        <v>12.96</v>
      </c>
      <c r="E389" s="121" t="s">
        <v>267</v>
      </c>
      <c r="F389" s="138"/>
      <c r="G389" s="107"/>
      <c r="H389" s="107"/>
      <c r="I389" s="133"/>
      <c r="J389" s="133"/>
      <c r="K389" s="135">
        <f t="shared" si="23"/>
        <v>0</v>
      </c>
      <c r="L389" s="107"/>
      <c r="M389" s="107"/>
      <c r="N389" s="107"/>
      <c r="O389" s="126"/>
      <c r="P389" s="126"/>
      <c r="Q389" s="136"/>
      <c r="R389" s="126"/>
      <c r="S389" s="126"/>
      <c r="T389" s="126"/>
      <c r="U389" s="126"/>
    </row>
    <row r="390" spans="1:21" ht="17.25" customHeight="1">
      <c r="A390" s="28"/>
      <c r="B390" s="290"/>
      <c r="C390" s="107"/>
      <c r="D390" s="97">
        <v>12.97</v>
      </c>
      <c r="E390" s="121" t="s">
        <v>277</v>
      </c>
      <c r="F390" s="138"/>
      <c r="G390" s="107"/>
      <c r="H390" s="107"/>
      <c r="I390" s="133"/>
      <c r="J390" s="133"/>
      <c r="K390" s="135">
        <f t="shared" si="23"/>
        <v>0</v>
      </c>
      <c r="L390" s="107"/>
      <c r="M390" s="107"/>
      <c r="N390" s="107"/>
      <c r="O390" s="126"/>
      <c r="P390" s="126"/>
      <c r="Q390" s="136"/>
      <c r="R390" s="126"/>
      <c r="S390" s="126"/>
      <c r="T390" s="126"/>
      <c r="U390" s="126"/>
    </row>
    <row r="391" spans="1:21" ht="17.25" customHeight="1">
      <c r="A391" s="28"/>
      <c r="B391" s="290"/>
      <c r="C391" s="107"/>
      <c r="D391" s="97">
        <v>12.98</v>
      </c>
      <c r="E391" s="121" t="s">
        <v>278</v>
      </c>
      <c r="F391" s="138"/>
      <c r="G391" s="107"/>
      <c r="H391" s="107"/>
      <c r="I391" s="133"/>
      <c r="J391" s="133"/>
      <c r="K391" s="135">
        <f t="shared" si="23"/>
        <v>0</v>
      </c>
      <c r="L391" s="107"/>
      <c r="M391" s="107"/>
      <c r="N391" s="107"/>
      <c r="O391" s="126"/>
      <c r="P391" s="126"/>
      <c r="Q391" s="136"/>
      <c r="R391" s="126"/>
      <c r="S391" s="126"/>
      <c r="T391" s="126"/>
      <c r="U391" s="126"/>
    </row>
    <row r="392" spans="1:21" ht="17.25" customHeight="1">
      <c r="A392" s="28" t="s">
        <v>308</v>
      </c>
      <c r="B392" s="290"/>
      <c r="C392" s="107"/>
      <c r="D392" s="97"/>
      <c r="E392" s="141" t="s">
        <v>251</v>
      </c>
      <c r="F392" s="138"/>
      <c r="G392" s="107"/>
      <c r="H392" s="107"/>
      <c r="I392" s="135">
        <f>SUM(I393:I396)</f>
        <v>0</v>
      </c>
      <c r="J392" s="135">
        <f>SUM(J393:J396)</f>
        <v>0</v>
      </c>
      <c r="K392" s="135">
        <f t="shared" si="23"/>
        <v>0</v>
      </c>
      <c r="L392" s="107"/>
      <c r="M392" s="133"/>
      <c r="N392" s="107"/>
      <c r="O392" s="126"/>
      <c r="P392" s="126"/>
      <c r="Q392" s="136"/>
      <c r="R392" s="126"/>
      <c r="S392" s="126"/>
      <c r="T392" s="126"/>
      <c r="U392" s="126"/>
    </row>
    <row r="393" spans="1:21" ht="17.25" customHeight="1">
      <c r="B393" s="290"/>
      <c r="C393" s="107"/>
      <c r="D393" s="345">
        <v>12.991</v>
      </c>
      <c r="E393" s="121" t="s">
        <v>252</v>
      </c>
      <c r="F393" s="121"/>
      <c r="G393" s="107"/>
      <c r="H393" s="107"/>
      <c r="I393" s="133"/>
      <c r="J393" s="133"/>
      <c r="K393" s="135">
        <f t="shared" si="23"/>
        <v>0</v>
      </c>
      <c r="L393" s="107"/>
      <c r="M393" s="107"/>
      <c r="N393" s="107"/>
      <c r="O393" s="126"/>
      <c r="P393" s="126"/>
      <c r="Q393" s="136"/>
      <c r="R393" s="126"/>
      <c r="S393" s="126"/>
      <c r="T393" s="126"/>
      <c r="U393" s="126"/>
    </row>
    <row r="394" spans="1:21" ht="17.25" customHeight="1">
      <c r="A394" s="28"/>
      <c r="B394" s="290"/>
      <c r="C394" s="107"/>
      <c r="D394" s="345">
        <v>12.992000000000001</v>
      </c>
      <c r="E394" s="121" t="s">
        <v>270</v>
      </c>
      <c r="F394" s="121"/>
      <c r="G394" s="107"/>
      <c r="H394" s="107"/>
      <c r="I394" s="133"/>
      <c r="J394" s="133"/>
      <c r="K394" s="135">
        <f t="shared" si="23"/>
        <v>0</v>
      </c>
      <c r="L394" s="107"/>
      <c r="M394" s="107"/>
      <c r="N394" s="107"/>
      <c r="O394" s="126"/>
      <c r="P394" s="126"/>
      <c r="Q394" s="136"/>
      <c r="R394" s="126"/>
      <c r="S394" s="126"/>
      <c r="T394" s="126"/>
      <c r="U394" s="126"/>
    </row>
    <row r="395" spans="1:21" ht="17.25" customHeight="1">
      <c r="A395" s="28"/>
      <c r="B395" s="290"/>
      <c r="C395" s="107"/>
      <c r="D395" s="345">
        <v>12.993</v>
      </c>
      <c r="E395" s="121" t="s">
        <v>271</v>
      </c>
      <c r="F395" s="138"/>
      <c r="G395" s="107"/>
      <c r="H395" s="107"/>
      <c r="I395" s="133"/>
      <c r="J395" s="133"/>
      <c r="K395" s="135">
        <f t="shared" si="23"/>
        <v>0</v>
      </c>
      <c r="L395" s="107"/>
      <c r="M395" s="107"/>
      <c r="N395" s="107"/>
      <c r="O395" s="126"/>
      <c r="P395" s="126"/>
      <c r="Q395" s="136"/>
      <c r="R395" s="126"/>
      <c r="S395" s="126"/>
      <c r="T395" s="126"/>
      <c r="U395" s="126"/>
    </row>
    <row r="396" spans="1:21" ht="17.25" customHeight="1">
      <c r="A396" s="28"/>
      <c r="B396" s="290"/>
      <c r="C396" s="107"/>
      <c r="D396" s="345">
        <v>12.999000000000001</v>
      </c>
      <c r="E396" s="121" t="s">
        <v>253</v>
      </c>
      <c r="F396" s="138"/>
      <c r="G396" s="107"/>
      <c r="H396" s="107"/>
      <c r="I396" s="133"/>
      <c r="J396" s="133"/>
      <c r="K396" s="135">
        <f t="shared" si="23"/>
        <v>0</v>
      </c>
      <c r="L396" s="107"/>
      <c r="M396" s="107"/>
      <c r="N396" s="107"/>
      <c r="O396" s="126"/>
      <c r="P396" s="126"/>
      <c r="Q396" s="136"/>
      <c r="R396" s="126"/>
      <c r="S396" s="126"/>
      <c r="T396" s="126"/>
      <c r="U396" s="126"/>
    </row>
    <row r="397" spans="1:21" ht="17.25" customHeight="1">
      <c r="B397" s="290"/>
      <c r="C397" s="107"/>
      <c r="D397" s="138"/>
      <c r="E397" s="138"/>
      <c r="F397" s="138"/>
      <c r="G397" s="107"/>
      <c r="H397" s="107"/>
      <c r="I397" s="107"/>
      <c r="J397" s="107"/>
      <c r="K397" s="107"/>
      <c r="L397" s="107"/>
      <c r="M397" s="107"/>
      <c r="N397" s="107"/>
      <c r="O397" s="126"/>
      <c r="P397" s="126"/>
      <c r="Q397" s="136"/>
      <c r="R397" s="126"/>
      <c r="S397" s="126"/>
      <c r="T397" s="126"/>
      <c r="U397" s="126"/>
    </row>
    <row r="398" spans="1:21" ht="17.25" customHeight="1">
      <c r="B398" s="290"/>
      <c r="C398" s="107"/>
      <c r="D398" s="97" t="s">
        <v>215</v>
      </c>
      <c r="E398" s="121" t="s">
        <v>216</v>
      </c>
      <c r="F398" s="138"/>
      <c r="G398" s="107"/>
      <c r="H398" s="107"/>
      <c r="I398" s="133"/>
      <c r="J398" s="133"/>
      <c r="K398" s="135">
        <f t="shared" ref="K398" si="24">I398+J398</f>
        <v>0</v>
      </c>
      <c r="L398" s="107"/>
      <c r="M398" s="107"/>
      <c r="N398" s="107"/>
      <c r="O398" s="126"/>
      <c r="P398" s="126"/>
      <c r="Q398" s="136"/>
      <c r="R398" s="126"/>
      <c r="S398" s="126"/>
      <c r="T398" s="126"/>
      <c r="U398" s="126"/>
    </row>
    <row r="399" spans="1:21" ht="17.25" customHeight="1">
      <c r="B399" s="290"/>
      <c r="C399" s="107"/>
      <c r="D399" s="138"/>
      <c r="E399" s="138"/>
      <c r="F399" s="138"/>
      <c r="G399" s="107"/>
      <c r="H399" s="107"/>
      <c r="I399" s="107"/>
      <c r="J399" s="107"/>
      <c r="K399" s="107"/>
      <c r="L399" s="107"/>
      <c r="M399" s="107"/>
      <c r="N399" s="107"/>
      <c r="O399" s="126"/>
      <c r="P399" s="126"/>
      <c r="Q399" s="136"/>
      <c r="R399" s="126"/>
      <c r="S399" s="126"/>
      <c r="T399" s="126"/>
      <c r="U399" s="126"/>
    </row>
    <row r="400" spans="1:21" ht="17.25" customHeight="1">
      <c r="A400" s="28"/>
      <c r="B400" s="290">
        <v>13</v>
      </c>
      <c r="C400" s="348" t="s">
        <v>217</v>
      </c>
      <c r="D400" s="223"/>
      <c r="E400" s="138"/>
      <c r="F400" s="138"/>
      <c r="G400" s="107"/>
      <c r="H400" s="107"/>
      <c r="I400" s="135">
        <f>I401+I416</f>
        <v>0</v>
      </c>
      <c r="J400" s="135">
        <f>J401+J416</f>
        <v>0</v>
      </c>
      <c r="K400" s="135">
        <f t="shared" ref="K400:K420" si="25">I400+J400</f>
        <v>0</v>
      </c>
      <c r="L400" s="107"/>
      <c r="M400" s="135">
        <f>M401+M416</f>
        <v>0</v>
      </c>
      <c r="N400" s="107"/>
      <c r="O400" s="126"/>
      <c r="P400" s="150" t="s">
        <v>175</v>
      </c>
      <c r="Q400" s="139">
        <f>K400-Summary!K71</f>
        <v>0</v>
      </c>
      <c r="R400" s="126"/>
      <c r="S400" s="126"/>
      <c r="T400" s="126"/>
      <c r="U400" s="126"/>
    </row>
    <row r="401" spans="1:21" ht="17.25" customHeight="1">
      <c r="A401" s="28"/>
      <c r="B401" s="290"/>
      <c r="C401" s="107"/>
      <c r="D401" s="138"/>
      <c r="E401" s="141" t="s">
        <v>242</v>
      </c>
      <c r="F401" s="138"/>
      <c r="G401" s="107"/>
      <c r="H401" s="107"/>
      <c r="I401" s="135">
        <f>I402+I406+I411+I412+I413+I414+I415</f>
        <v>0</v>
      </c>
      <c r="J401" s="135">
        <f>J402+J406+J411+J412+J413+J414+J415</f>
        <v>0</v>
      </c>
      <c r="K401" s="135">
        <f t="shared" si="25"/>
        <v>0</v>
      </c>
      <c r="L401" s="107"/>
      <c r="M401" s="133"/>
      <c r="N401" s="107"/>
      <c r="O401" s="126"/>
      <c r="P401" s="126"/>
      <c r="Q401" s="136"/>
      <c r="R401" s="126"/>
      <c r="S401" s="126"/>
      <c r="T401" s="126"/>
      <c r="U401" s="126"/>
    </row>
    <row r="402" spans="1:21" ht="17.25" customHeight="1">
      <c r="A402" s="28"/>
      <c r="B402" s="290"/>
      <c r="C402" s="107"/>
      <c r="D402" s="97">
        <v>13.1</v>
      </c>
      <c r="E402" s="121" t="s">
        <v>243</v>
      </c>
      <c r="F402" s="138"/>
      <c r="G402" s="107"/>
      <c r="H402" s="107"/>
      <c r="I402" s="135">
        <f>SUM(I403:I405)</f>
        <v>0</v>
      </c>
      <c r="J402" s="135">
        <f>SUM(J403:J405)</f>
        <v>0</v>
      </c>
      <c r="K402" s="135">
        <f t="shared" si="25"/>
        <v>0</v>
      </c>
      <c r="L402" s="107"/>
      <c r="M402" s="107"/>
      <c r="N402" s="107"/>
      <c r="O402" s="126"/>
      <c r="P402" s="126"/>
      <c r="Q402" s="136"/>
      <c r="R402" s="126"/>
      <c r="S402" s="126"/>
      <c r="T402" s="126"/>
      <c r="U402" s="126"/>
    </row>
    <row r="403" spans="1:21" ht="17.25" customHeight="1">
      <c r="A403" s="28"/>
      <c r="B403" s="290"/>
      <c r="C403" s="107"/>
      <c r="D403" s="138"/>
      <c r="E403" s="97">
        <v>13.11</v>
      </c>
      <c r="F403" s="121" t="s">
        <v>255</v>
      </c>
      <c r="G403" s="107"/>
      <c r="H403" s="107"/>
      <c r="I403" s="133"/>
      <c r="J403" s="133"/>
      <c r="K403" s="135">
        <f t="shared" si="25"/>
        <v>0</v>
      </c>
      <c r="L403" s="107"/>
      <c r="M403" s="107"/>
      <c r="N403" s="107"/>
      <c r="O403" s="126"/>
      <c r="P403" s="126"/>
      <c r="Q403" s="136"/>
      <c r="R403" s="126"/>
      <c r="S403" s="126"/>
      <c r="T403" s="126"/>
      <c r="U403" s="126"/>
    </row>
    <row r="404" spans="1:21" ht="17.25" customHeight="1">
      <c r="A404" s="28"/>
      <c r="B404" s="290"/>
      <c r="C404" s="107"/>
      <c r="D404" s="138"/>
      <c r="E404" s="97">
        <v>13.12</v>
      </c>
      <c r="F404" s="121" t="s">
        <v>247</v>
      </c>
      <c r="G404" s="107"/>
      <c r="H404" s="107"/>
      <c r="I404" s="133"/>
      <c r="J404" s="133"/>
      <c r="K404" s="135">
        <f t="shared" si="25"/>
        <v>0</v>
      </c>
      <c r="L404" s="107"/>
      <c r="M404" s="107"/>
      <c r="N404" s="107"/>
      <c r="O404" s="126"/>
      <c r="P404" s="126"/>
      <c r="Q404" s="136"/>
      <c r="R404" s="126"/>
      <c r="S404" s="126"/>
      <c r="T404" s="126"/>
      <c r="U404" s="126"/>
    </row>
    <row r="405" spans="1:21" ht="17.25" customHeight="1">
      <c r="A405" s="28"/>
      <c r="B405" s="290"/>
      <c r="C405" s="107"/>
      <c r="D405" s="138"/>
      <c r="E405" s="97">
        <v>13.19</v>
      </c>
      <c r="F405" s="121" t="s">
        <v>248</v>
      </c>
      <c r="G405" s="107"/>
      <c r="H405" s="107"/>
      <c r="I405" s="133"/>
      <c r="J405" s="133"/>
      <c r="K405" s="135">
        <f t="shared" si="25"/>
        <v>0</v>
      </c>
      <c r="L405" s="107"/>
      <c r="M405" s="107"/>
      <c r="N405" s="107"/>
      <c r="O405" s="126"/>
      <c r="P405" s="126"/>
      <c r="Q405" s="136"/>
      <c r="R405" s="126"/>
      <c r="S405" s="126"/>
      <c r="T405" s="126"/>
      <c r="U405" s="126"/>
    </row>
    <row r="406" spans="1:21" ht="17.25" customHeight="1">
      <c r="A406" s="28"/>
      <c r="B406" s="290"/>
      <c r="C406" s="107"/>
      <c r="D406" s="97">
        <v>13.2</v>
      </c>
      <c r="E406" s="121" t="s">
        <v>249</v>
      </c>
      <c r="F406" s="138"/>
      <c r="G406" s="107"/>
      <c r="H406" s="107"/>
      <c r="I406" s="135">
        <f>SUM(I407:I410)</f>
        <v>0</v>
      </c>
      <c r="J406" s="135">
        <f>SUM(J407:J410)</f>
        <v>0</v>
      </c>
      <c r="K406" s="135">
        <f t="shared" si="25"/>
        <v>0</v>
      </c>
      <c r="L406" s="107"/>
      <c r="M406" s="107"/>
      <c r="N406" s="107"/>
      <c r="O406" s="126"/>
      <c r="P406" s="126"/>
      <c r="Q406" s="136"/>
      <c r="R406" s="126"/>
      <c r="S406" s="126"/>
      <c r="T406" s="126"/>
      <c r="U406" s="126"/>
    </row>
    <row r="407" spans="1:21" ht="17.25" customHeight="1">
      <c r="A407" s="28"/>
      <c r="B407" s="290"/>
      <c r="C407" s="107"/>
      <c r="D407" s="138"/>
      <c r="E407" s="97">
        <v>13.21</v>
      </c>
      <c r="F407" s="121" t="s">
        <v>259</v>
      </c>
      <c r="G407" s="107"/>
      <c r="H407" s="107"/>
      <c r="I407" s="133"/>
      <c r="J407" s="133"/>
      <c r="K407" s="135">
        <f t="shared" si="25"/>
        <v>0</v>
      </c>
      <c r="L407" s="107"/>
      <c r="M407" s="107"/>
      <c r="N407" s="107"/>
      <c r="O407" s="126"/>
      <c r="P407" s="126"/>
      <c r="Q407" s="136"/>
      <c r="R407" s="126"/>
      <c r="S407" s="126"/>
      <c r="T407" s="126"/>
      <c r="U407" s="126"/>
    </row>
    <row r="408" spans="1:21" ht="17.25" customHeight="1">
      <c r="A408" s="28"/>
      <c r="B408" s="290"/>
      <c r="C408" s="107"/>
      <c r="D408" s="138"/>
      <c r="E408" s="97">
        <v>13.22</v>
      </c>
      <c r="F408" s="121" t="s">
        <v>260</v>
      </c>
      <c r="G408" s="107"/>
      <c r="H408" s="107"/>
      <c r="I408" s="133"/>
      <c r="J408" s="133"/>
      <c r="K408" s="135">
        <f t="shared" si="25"/>
        <v>0</v>
      </c>
      <c r="L408" s="107"/>
      <c r="M408" s="107"/>
      <c r="N408" s="107"/>
      <c r="O408" s="126"/>
      <c r="P408" s="126"/>
      <c r="Q408" s="136"/>
      <c r="R408" s="126"/>
      <c r="S408" s="126"/>
      <c r="T408" s="126"/>
      <c r="U408" s="126"/>
    </row>
    <row r="409" spans="1:21" ht="17.25" customHeight="1">
      <c r="A409" s="28"/>
      <c r="B409" s="290"/>
      <c r="C409" s="107"/>
      <c r="D409" s="138"/>
      <c r="E409" s="97">
        <v>13.23</v>
      </c>
      <c r="F409" s="121" t="s">
        <v>261</v>
      </c>
      <c r="G409" s="107"/>
      <c r="H409" s="107"/>
      <c r="I409" s="133"/>
      <c r="J409" s="133"/>
      <c r="K409" s="135">
        <f t="shared" si="25"/>
        <v>0</v>
      </c>
      <c r="L409" s="107"/>
      <c r="M409" s="107"/>
      <c r="N409" s="107"/>
      <c r="O409" s="126"/>
      <c r="P409" s="126"/>
      <c r="Q409" s="136"/>
      <c r="R409" s="126"/>
      <c r="S409" s="126"/>
      <c r="T409" s="126"/>
      <c r="U409" s="126"/>
    </row>
    <row r="410" spans="1:21" ht="17.25" customHeight="1">
      <c r="A410" s="28"/>
      <c r="B410" s="290"/>
      <c r="C410" s="107"/>
      <c r="D410" s="138"/>
      <c r="E410" s="97">
        <v>13.29</v>
      </c>
      <c r="F410" s="121" t="s">
        <v>262</v>
      </c>
      <c r="G410" s="107"/>
      <c r="H410" s="107"/>
      <c r="I410" s="133"/>
      <c r="J410" s="133"/>
      <c r="K410" s="135">
        <f t="shared" si="25"/>
        <v>0</v>
      </c>
      <c r="L410" s="107"/>
      <c r="M410" s="107"/>
      <c r="N410" s="107"/>
      <c r="O410" s="126"/>
      <c r="P410" s="126"/>
      <c r="Q410" s="136"/>
      <c r="R410" s="126"/>
      <c r="S410" s="126"/>
      <c r="T410" s="126"/>
      <c r="U410" s="126"/>
    </row>
    <row r="411" spans="1:21" ht="17.25" customHeight="1">
      <c r="A411" s="28"/>
      <c r="B411" s="290"/>
      <c r="C411" s="107"/>
      <c r="D411" s="97">
        <v>13.3</v>
      </c>
      <c r="E411" s="121" t="s">
        <v>264</v>
      </c>
      <c r="F411" s="138"/>
      <c r="G411" s="107"/>
      <c r="H411" s="107"/>
      <c r="I411" s="133"/>
      <c r="J411" s="133"/>
      <c r="K411" s="135">
        <f t="shared" si="25"/>
        <v>0</v>
      </c>
      <c r="L411" s="107"/>
      <c r="M411" s="107"/>
      <c r="N411" s="107"/>
      <c r="O411" s="126"/>
      <c r="P411" s="126"/>
      <c r="Q411" s="136"/>
      <c r="R411" s="126"/>
      <c r="S411" s="126"/>
      <c r="T411" s="126"/>
      <c r="U411" s="126"/>
    </row>
    <row r="412" spans="1:21" ht="17.25" customHeight="1">
      <c r="A412" s="28"/>
      <c r="B412" s="290"/>
      <c r="C412" s="107"/>
      <c r="D412" s="97">
        <v>13.4</v>
      </c>
      <c r="E412" s="121" t="s">
        <v>265</v>
      </c>
      <c r="F412" s="138"/>
      <c r="G412" s="107"/>
      <c r="H412" s="107"/>
      <c r="I412" s="133"/>
      <c r="J412" s="133"/>
      <c r="K412" s="135">
        <f t="shared" si="25"/>
        <v>0</v>
      </c>
      <c r="L412" s="107"/>
      <c r="M412" s="107"/>
      <c r="N412" s="107"/>
      <c r="O412" s="126"/>
      <c r="P412" s="126"/>
      <c r="Q412" s="136"/>
      <c r="R412" s="126"/>
      <c r="S412" s="126"/>
      <c r="T412" s="126"/>
      <c r="U412" s="126"/>
    </row>
    <row r="413" spans="1:21" ht="17.25" customHeight="1">
      <c r="A413" s="28"/>
      <c r="B413" s="290"/>
      <c r="C413" s="107"/>
      <c r="D413" s="97">
        <v>13.5</v>
      </c>
      <c r="E413" s="121" t="s">
        <v>266</v>
      </c>
      <c r="F413" s="138"/>
      <c r="G413" s="107"/>
      <c r="H413" s="107"/>
      <c r="I413" s="133"/>
      <c r="J413" s="133"/>
      <c r="K413" s="135">
        <f t="shared" si="25"/>
        <v>0</v>
      </c>
      <c r="L413" s="107"/>
      <c r="M413" s="107"/>
      <c r="N413" s="107"/>
      <c r="O413" s="126"/>
      <c r="P413" s="126"/>
      <c r="Q413" s="136"/>
      <c r="R413" s="126"/>
      <c r="S413" s="126"/>
      <c r="T413" s="126"/>
      <c r="U413" s="126"/>
    </row>
    <row r="414" spans="1:21" ht="17.25" customHeight="1">
      <c r="A414" s="28"/>
      <c r="B414" s="290"/>
      <c r="C414" s="107"/>
      <c r="D414" s="97">
        <v>13.6</v>
      </c>
      <c r="E414" s="121" t="s">
        <v>267</v>
      </c>
      <c r="F414" s="138"/>
      <c r="G414" s="107"/>
      <c r="H414" s="107"/>
      <c r="I414" s="133"/>
      <c r="J414" s="133"/>
      <c r="K414" s="135">
        <f t="shared" si="25"/>
        <v>0</v>
      </c>
      <c r="L414" s="107"/>
      <c r="M414" s="107"/>
      <c r="N414" s="107"/>
      <c r="O414" s="126"/>
      <c r="P414" s="126"/>
      <c r="Q414" s="136"/>
      <c r="R414" s="126"/>
      <c r="S414" s="126"/>
      <c r="T414" s="126"/>
      <c r="U414" s="126"/>
    </row>
    <row r="415" spans="1:21" ht="17.25" customHeight="1">
      <c r="A415" s="28"/>
      <c r="B415" s="290"/>
      <c r="C415" s="107"/>
      <c r="D415" s="97">
        <v>13.7</v>
      </c>
      <c r="E415" s="121" t="s">
        <v>280</v>
      </c>
      <c r="F415" s="138"/>
      <c r="G415" s="107"/>
      <c r="H415" s="107"/>
      <c r="I415" s="133"/>
      <c r="J415" s="133"/>
      <c r="K415" s="135">
        <f t="shared" si="25"/>
        <v>0</v>
      </c>
      <c r="L415" s="107"/>
      <c r="M415" s="107"/>
      <c r="N415" s="107"/>
      <c r="O415" s="126"/>
      <c r="P415" s="126"/>
      <c r="Q415" s="136"/>
      <c r="R415" s="126"/>
      <c r="S415" s="126"/>
      <c r="T415" s="126"/>
      <c r="U415" s="126"/>
    </row>
    <row r="416" spans="1:21" ht="17.25" customHeight="1">
      <c r="A416" s="28"/>
      <c r="B416" s="290"/>
      <c r="C416" s="107"/>
      <c r="D416" s="138"/>
      <c r="E416" s="141" t="s">
        <v>251</v>
      </c>
      <c r="F416" s="138"/>
      <c r="G416" s="107"/>
      <c r="H416" s="107"/>
      <c r="I416" s="135">
        <f>SUM(I417:I420)</f>
        <v>0</v>
      </c>
      <c r="J416" s="135">
        <f>SUM(J417:J420)</f>
        <v>0</v>
      </c>
      <c r="K416" s="135">
        <f t="shared" ref="K416:K417" si="26">I416+J416</f>
        <v>0</v>
      </c>
      <c r="L416" s="107"/>
      <c r="M416" s="133"/>
      <c r="N416" s="107"/>
      <c r="O416" s="126"/>
      <c r="P416" s="126"/>
      <c r="Q416" s="136"/>
      <c r="R416" s="126"/>
      <c r="S416" s="126"/>
      <c r="T416" s="126"/>
      <c r="U416" s="126"/>
    </row>
    <row r="417" spans="1:21" ht="17.25" customHeight="1">
      <c r="A417" s="28"/>
      <c r="B417" s="290"/>
      <c r="C417" s="107"/>
      <c r="D417" s="97">
        <v>13.91</v>
      </c>
      <c r="E417" s="121" t="s">
        <v>252</v>
      </c>
      <c r="F417" s="121"/>
      <c r="G417" s="107"/>
      <c r="H417" s="107"/>
      <c r="I417" s="133"/>
      <c r="J417" s="133"/>
      <c r="K417" s="135">
        <f t="shared" si="26"/>
        <v>0</v>
      </c>
      <c r="L417" s="107"/>
      <c r="M417" s="107"/>
      <c r="N417" s="107"/>
      <c r="O417" s="126"/>
      <c r="P417" s="126"/>
      <c r="Q417" s="136"/>
      <c r="R417" s="126"/>
      <c r="S417" s="126"/>
      <c r="T417" s="126"/>
      <c r="U417" s="126"/>
    </row>
    <row r="418" spans="1:21" ht="17.25" customHeight="1">
      <c r="A418" s="28"/>
      <c r="B418" s="290"/>
      <c r="C418" s="107"/>
      <c r="D418" s="97">
        <v>13.92</v>
      </c>
      <c r="E418" s="121" t="s">
        <v>270</v>
      </c>
      <c r="F418" s="121"/>
      <c r="G418" s="107"/>
      <c r="H418" s="107"/>
      <c r="I418" s="133"/>
      <c r="J418" s="133"/>
      <c r="K418" s="135">
        <f t="shared" si="25"/>
        <v>0</v>
      </c>
      <c r="L418" s="107"/>
      <c r="M418" s="107"/>
      <c r="N418" s="107"/>
      <c r="O418" s="126"/>
      <c r="P418" s="126"/>
      <c r="Q418" s="136"/>
      <c r="R418" s="126"/>
      <c r="S418" s="126"/>
      <c r="T418" s="126"/>
      <c r="U418" s="126"/>
    </row>
    <row r="419" spans="1:21" ht="17.25" customHeight="1">
      <c r="A419" s="28"/>
      <c r="B419" s="290"/>
      <c r="C419" s="107"/>
      <c r="D419" s="97">
        <v>13.93</v>
      </c>
      <c r="E419" s="121" t="s">
        <v>271</v>
      </c>
      <c r="F419" s="138"/>
      <c r="G419" s="107"/>
      <c r="H419" s="107"/>
      <c r="I419" s="133"/>
      <c r="J419" s="133"/>
      <c r="K419" s="135">
        <f t="shared" si="25"/>
        <v>0</v>
      </c>
      <c r="L419" s="107"/>
      <c r="M419" s="107"/>
      <c r="N419" s="107"/>
      <c r="O419" s="126"/>
      <c r="P419" s="126"/>
      <c r="Q419" s="136"/>
      <c r="R419" s="126"/>
      <c r="S419" s="126"/>
      <c r="T419" s="126"/>
      <c r="U419" s="126"/>
    </row>
    <row r="420" spans="1:21" ht="17.25" customHeight="1">
      <c r="A420" s="28"/>
      <c r="B420" s="290"/>
      <c r="C420" s="107"/>
      <c r="D420" s="97">
        <v>13.99</v>
      </c>
      <c r="E420" s="121" t="s">
        <v>253</v>
      </c>
      <c r="F420" s="138"/>
      <c r="G420" s="107"/>
      <c r="H420" s="107"/>
      <c r="I420" s="133"/>
      <c r="J420" s="133"/>
      <c r="K420" s="135">
        <f t="shared" si="25"/>
        <v>0</v>
      </c>
      <c r="L420" s="107"/>
      <c r="M420" s="107"/>
      <c r="N420" s="107"/>
      <c r="O420" s="126"/>
      <c r="P420" s="126"/>
      <c r="Q420" s="136"/>
      <c r="R420" s="126"/>
      <c r="S420" s="126"/>
      <c r="T420" s="126"/>
      <c r="U420" s="126"/>
    </row>
    <row r="421" spans="1:21" ht="17.25" customHeight="1">
      <c r="A421" s="28"/>
      <c r="B421" s="290"/>
      <c r="C421" s="107"/>
      <c r="D421" s="138"/>
      <c r="E421" s="141"/>
      <c r="F421" s="138"/>
      <c r="G421" s="107"/>
      <c r="H421" s="107"/>
      <c r="I421" s="107"/>
      <c r="J421" s="107"/>
      <c r="K421" s="107"/>
      <c r="L421" s="107"/>
      <c r="M421" s="107"/>
      <c r="N421" s="107"/>
      <c r="O421" s="126"/>
      <c r="P421" s="126"/>
      <c r="Q421" s="136"/>
      <c r="R421" s="126"/>
      <c r="S421" s="126"/>
      <c r="T421" s="126"/>
      <c r="U421" s="126"/>
    </row>
    <row r="422" spans="1:21" ht="17.25" customHeight="1">
      <c r="A422" s="28" t="s">
        <v>319</v>
      </c>
      <c r="B422" s="290">
        <v>14</v>
      </c>
      <c r="C422" s="171" t="s">
        <v>218</v>
      </c>
      <c r="D422" s="223"/>
      <c r="E422" s="141"/>
      <c r="F422" s="138"/>
      <c r="G422" s="107"/>
      <c r="H422" s="107"/>
      <c r="I422" s="135">
        <f>I424+I426+I430+I432+I434</f>
        <v>0</v>
      </c>
      <c r="J422" s="135">
        <f>J424+J426+J430+J432+J434</f>
        <v>0</v>
      </c>
      <c r="K422" s="135">
        <f>I422+J422</f>
        <v>0</v>
      </c>
      <c r="L422" s="107"/>
      <c r="M422" s="133"/>
      <c r="N422" s="107"/>
      <c r="O422" s="126"/>
      <c r="P422" s="150" t="s">
        <v>175</v>
      </c>
      <c r="Q422" s="139">
        <f>K422-Summary!K73</f>
        <v>0</v>
      </c>
      <c r="R422" s="126"/>
      <c r="S422" s="126"/>
      <c r="T422" s="126"/>
      <c r="U422" s="126"/>
    </row>
    <row r="423" spans="1:21" ht="17.25" customHeight="1">
      <c r="A423" s="28"/>
      <c r="B423" s="290"/>
      <c r="C423" s="107"/>
      <c r="D423" s="138"/>
      <c r="E423" s="141"/>
      <c r="F423" s="138"/>
      <c r="G423" s="107"/>
      <c r="H423" s="107"/>
      <c r="I423" s="107"/>
      <c r="J423" s="107"/>
      <c r="K423" s="107"/>
      <c r="L423" s="107"/>
      <c r="M423" s="107"/>
      <c r="N423" s="107"/>
      <c r="O423" s="126"/>
      <c r="P423" s="126"/>
      <c r="Q423" s="136"/>
      <c r="R423" s="126"/>
      <c r="S423" s="126"/>
      <c r="T423" s="126"/>
      <c r="U423" s="126"/>
    </row>
    <row r="424" spans="1:21" ht="17.25" customHeight="1">
      <c r="A424" s="28"/>
      <c r="B424" s="290"/>
      <c r="C424" s="329">
        <v>14.1</v>
      </c>
      <c r="D424" s="222" t="s">
        <v>219</v>
      </c>
      <c r="E424" s="225"/>
      <c r="F424" s="138"/>
      <c r="G424" s="107"/>
      <c r="H424" s="107"/>
      <c r="I424" s="133"/>
      <c r="J424" s="133"/>
      <c r="K424" s="135">
        <f>I424+J424</f>
        <v>0</v>
      </c>
      <c r="L424" s="107"/>
      <c r="M424" s="107"/>
      <c r="N424" s="107"/>
      <c r="O424" s="126"/>
      <c r="P424" s="150" t="s">
        <v>175</v>
      </c>
      <c r="Q424" s="139">
        <f>K424-Summary!K74</f>
        <v>0</v>
      </c>
      <c r="R424" s="126"/>
      <c r="S424" s="126"/>
      <c r="T424" s="126"/>
      <c r="U424" s="126"/>
    </row>
    <row r="425" spans="1:21" ht="17.25" customHeight="1">
      <c r="A425" s="28"/>
      <c r="B425" s="290"/>
      <c r="C425" s="328"/>
      <c r="D425" s="138"/>
      <c r="E425" s="138"/>
      <c r="F425" s="138"/>
      <c r="G425" s="107"/>
      <c r="H425" s="107"/>
      <c r="I425" s="107"/>
      <c r="J425" s="107"/>
      <c r="K425" s="107"/>
      <c r="L425" s="107"/>
      <c r="M425" s="107"/>
      <c r="N425" s="107"/>
      <c r="O425" s="126"/>
      <c r="P425" s="126"/>
      <c r="Q425" s="136"/>
      <c r="R425" s="126"/>
      <c r="S425" s="126"/>
      <c r="T425" s="126"/>
      <c r="U425" s="126"/>
    </row>
    <row r="426" spans="1:21" ht="17.25" customHeight="1">
      <c r="A426" s="28"/>
      <c r="B426" s="290"/>
      <c r="C426" s="329">
        <v>14.2</v>
      </c>
      <c r="D426" s="222" t="s">
        <v>220</v>
      </c>
      <c r="E426" s="138"/>
      <c r="F426" s="138"/>
      <c r="G426" s="107"/>
      <c r="H426" s="107"/>
      <c r="I426" s="135">
        <f>SUM(I427:I428)</f>
        <v>0</v>
      </c>
      <c r="J426" s="135">
        <f>SUM(J427:J428)</f>
        <v>0</v>
      </c>
      <c r="K426" s="135">
        <f t="shared" ref="K426:K428" si="27">I426+J426</f>
        <v>0</v>
      </c>
      <c r="L426" s="107"/>
      <c r="M426" s="107"/>
      <c r="N426" s="107"/>
      <c r="O426" s="126"/>
      <c r="P426" s="150" t="s">
        <v>175</v>
      </c>
      <c r="Q426" s="139">
        <f>K426-Summary!K75</f>
        <v>0</v>
      </c>
      <c r="R426" s="126"/>
      <c r="S426" s="126"/>
      <c r="T426" s="126"/>
      <c r="U426" s="126"/>
    </row>
    <row r="427" spans="1:21" ht="17.25" customHeight="1">
      <c r="A427" s="28"/>
      <c r="B427" s="290"/>
      <c r="C427" s="328"/>
      <c r="D427" s="97">
        <v>14.21</v>
      </c>
      <c r="E427" s="121" t="s">
        <v>320</v>
      </c>
      <c r="F427" s="138"/>
      <c r="G427" s="107"/>
      <c r="H427" s="107"/>
      <c r="I427" s="133"/>
      <c r="J427" s="133"/>
      <c r="K427" s="135">
        <f t="shared" si="27"/>
        <v>0</v>
      </c>
      <c r="L427" s="107"/>
      <c r="M427" s="107"/>
      <c r="N427" s="107"/>
      <c r="O427" s="126"/>
      <c r="P427" s="126"/>
      <c r="Q427" s="136"/>
      <c r="R427" s="126"/>
      <c r="S427" s="126"/>
      <c r="T427" s="126"/>
      <c r="U427" s="126"/>
    </row>
    <row r="428" spans="1:21" ht="17.25" customHeight="1">
      <c r="A428" s="28"/>
      <c r="B428" s="290"/>
      <c r="C428" s="328"/>
      <c r="D428" s="97">
        <v>14.29</v>
      </c>
      <c r="E428" s="121" t="s">
        <v>321</v>
      </c>
      <c r="F428" s="138"/>
      <c r="G428" s="107"/>
      <c r="H428" s="107"/>
      <c r="I428" s="133"/>
      <c r="J428" s="133"/>
      <c r="K428" s="135">
        <f t="shared" si="27"/>
        <v>0</v>
      </c>
      <c r="L428" s="107"/>
      <c r="M428" s="107"/>
      <c r="N428" s="107"/>
      <c r="O428" s="126"/>
      <c r="P428" s="126"/>
      <c r="Q428" s="136"/>
      <c r="R428" s="126"/>
      <c r="S428" s="126"/>
      <c r="T428" s="126"/>
      <c r="U428" s="126"/>
    </row>
    <row r="429" spans="1:21" ht="17.25" customHeight="1">
      <c r="A429" s="28"/>
      <c r="B429" s="290"/>
      <c r="C429" s="328"/>
      <c r="D429" s="138"/>
      <c r="E429" s="138"/>
      <c r="F429" s="138"/>
      <c r="G429" s="107"/>
      <c r="H429" s="107"/>
      <c r="I429" s="107"/>
      <c r="J429" s="107"/>
      <c r="K429" s="107"/>
      <c r="L429" s="107"/>
      <c r="M429" s="107"/>
      <c r="N429" s="107"/>
      <c r="O429" s="126"/>
      <c r="P429" s="126"/>
      <c r="Q429" s="136"/>
      <c r="R429" s="126"/>
      <c r="S429" s="126"/>
      <c r="T429" s="126"/>
      <c r="U429" s="126"/>
    </row>
    <row r="430" spans="1:21" ht="17.25" customHeight="1">
      <c r="A430" s="28"/>
      <c r="B430" s="290"/>
      <c r="C430" s="329">
        <v>14.3</v>
      </c>
      <c r="D430" s="222" t="s">
        <v>221</v>
      </c>
      <c r="E430" s="138"/>
      <c r="F430" s="138"/>
      <c r="G430" s="107"/>
      <c r="H430" s="107"/>
      <c r="I430" s="133"/>
      <c r="J430" s="133"/>
      <c r="K430" s="135">
        <f>I430+J430</f>
        <v>0</v>
      </c>
      <c r="L430" s="107"/>
      <c r="M430" s="107"/>
      <c r="N430" s="107"/>
      <c r="O430" s="126"/>
      <c r="P430" s="150" t="s">
        <v>175</v>
      </c>
      <c r="Q430" s="139">
        <f>K430-Summary!K76</f>
        <v>0</v>
      </c>
      <c r="R430" s="126"/>
      <c r="S430" s="126"/>
      <c r="T430" s="126"/>
      <c r="U430" s="126"/>
    </row>
    <row r="431" spans="1:21" ht="17.25" customHeight="1">
      <c r="A431" s="28"/>
      <c r="B431" s="290"/>
      <c r="C431" s="328"/>
      <c r="D431" s="138"/>
      <c r="E431" s="138"/>
      <c r="F431" s="138"/>
      <c r="G431" s="107"/>
      <c r="H431" s="107"/>
      <c r="I431" s="107"/>
      <c r="J431" s="107"/>
      <c r="K431" s="107"/>
      <c r="L431" s="107"/>
      <c r="M431" s="107"/>
      <c r="N431" s="107"/>
      <c r="O431" s="126"/>
      <c r="P431" s="126"/>
      <c r="Q431" s="136"/>
      <c r="R431" s="126"/>
      <c r="S431" s="126"/>
      <c r="T431" s="126"/>
      <c r="U431" s="126"/>
    </row>
    <row r="432" spans="1:21" ht="17.25" customHeight="1">
      <c r="A432" s="28"/>
      <c r="B432" s="290"/>
      <c r="C432" s="329">
        <v>14.4</v>
      </c>
      <c r="D432" s="222" t="s">
        <v>322</v>
      </c>
      <c r="E432" s="138"/>
      <c r="F432" s="138"/>
      <c r="G432" s="107"/>
      <c r="H432" s="107"/>
      <c r="I432" s="133"/>
      <c r="J432" s="133"/>
      <c r="K432" s="135">
        <f t="shared" ref="K432" si="28">I432+J432</f>
        <v>0</v>
      </c>
      <c r="L432" s="107"/>
      <c r="M432" s="107"/>
      <c r="N432" s="107"/>
      <c r="O432" s="126"/>
      <c r="P432" s="150" t="s">
        <v>175</v>
      </c>
      <c r="Q432" s="139">
        <f>K432-Summary!K77</f>
        <v>0</v>
      </c>
      <c r="R432" s="126"/>
      <c r="S432" s="126"/>
      <c r="T432" s="126"/>
      <c r="U432" s="126"/>
    </row>
    <row r="433" spans="1:21" ht="17.25" customHeight="1">
      <c r="A433" s="28"/>
      <c r="B433" s="290"/>
      <c r="C433" s="328"/>
      <c r="D433" s="138"/>
      <c r="E433" s="138"/>
      <c r="F433" s="138"/>
      <c r="G433" s="107"/>
      <c r="H433" s="107"/>
      <c r="I433" s="107"/>
      <c r="J433" s="107"/>
      <c r="K433" s="107"/>
      <c r="L433" s="107"/>
      <c r="M433" s="107"/>
      <c r="N433" s="107"/>
      <c r="O433" s="126"/>
      <c r="P433" s="126"/>
      <c r="Q433" s="136"/>
      <c r="R433" s="126"/>
      <c r="S433" s="126"/>
      <c r="T433" s="126"/>
      <c r="U433" s="126"/>
    </row>
    <row r="434" spans="1:21" ht="17.25" customHeight="1">
      <c r="A434" s="28"/>
      <c r="B434" s="290"/>
      <c r="C434" s="329">
        <v>14.9</v>
      </c>
      <c r="D434" s="222" t="s">
        <v>323</v>
      </c>
      <c r="E434" s="138"/>
      <c r="F434" s="138"/>
      <c r="G434" s="107"/>
      <c r="H434" s="107"/>
      <c r="I434" s="133"/>
      <c r="J434" s="133"/>
      <c r="K434" s="135">
        <f>I434+J434</f>
        <v>0</v>
      </c>
      <c r="L434" s="107"/>
      <c r="M434" s="107"/>
      <c r="N434" s="107"/>
      <c r="O434" s="126"/>
      <c r="P434" s="150" t="s">
        <v>175</v>
      </c>
      <c r="Q434" s="139">
        <f>K434-Summary!K78</f>
        <v>0</v>
      </c>
      <c r="R434" s="126"/>
      <c r="S434" s="126"/>
      <c r="T434" s="126"/>
      <c r="U434" s="126"/>
    </row>
    <row r="435" spans="1:21" ht="17.25" customHeight="1">
      <c r="A435" s="28"/>
      <c r="B435" s="290"/>
      <c r="C435" s="107"/>
      <c r="D435" s="138"/>
      <c r="E435" s="138"/>
      <c r="F435" s="138"/>
      <c r="G435" s="107"/>
      <c r="H435" s="107"/>
      <c r="I435" s="107"/>
      <c r="J435" s="107"/>
      <c r="K435" s="107"/>
      <c r="L435" s="107"/>
      <c r="M435" s="107"/>
      <c r="N435" s="107"/>
      <c r="O435" s="126"/>
      <c r="P435" s="126"/>
      <c r="Q435" s="136"/>
      <c r="R435" s="126"/>
      <c r="S435" s="126"/>
      <c r="T435" s="126"/>
      <c r="U435" s="126"/>
    </row>
    <row r="436" spans="1:21" ht="17.25" customHeight="1">
      <c r="A436" s="28" t="s">
        <v>324</v>
      </c>
      <c r="B436" s="294">
        <v>15</v>
      </c>
      <c r="C436" s="286" t="s">
        <v>224</v>
      </c>
      <c r="D436" s="97"/>
      <c r="E436" s="480"/>
      <c r="F436" s="138"/>
      <c r="G436" s="107"/>
      <c r="H436" s="107"/>
      <c r="I436" s="135">
        <f>I438+I442+I446+I448+I450</f>
        <v>0</v>
      </c>
      <c r="J436" s="135">
        <f>J438+J442+J446+J448+J450</f>
        <v>0</v>
      </c>
      <c r="K436" s="135">
        <f t="shared" ref="K436:K440" si="29">I436+J436</f>
        <v>0</v>
      </c>
      <c r="L436" s="107"/>
      <c r="M436" s="135">
        <f>M438+M442+M446+M448+M450</f>
        <v>0</v>
      </c>
      <c r="N436" s="107"/>
      <c r="O436" s="126"/>
      <c r="P436" s="150" t="s">
        <v>175</v>
      </c>
      <c r="Q436" s="139">
        <f>K436-Summary!K80</f>
        <v>0</v>
      </c>
      <c r="R436" s="126"/>
      <c r="S436" s="126"/>
      <c r="T436" s="126"/>
      <c r="U436" s="126"/>
    </row>
    <row r="437" spans="1:21" ht="17.25" customHeight="1">
      <c r="A437" s="28"/>
      <c r="B437" s="291"/>
      <c r="C437" s="114"/>
      <c r="D437" s="97"/>
      <c r="E437" s="480"/>
      <c r="F437" s="138"/>
      <c r="G437" s="107"/>
      <c r="H437" s="107"/>
      <c r="I437" s="107"/>
      <c r="J437" s="107"/>
      <c r="K437" s="107"/>
      <c r="L437" s="107"/>
      <c r="M437" s="107"/>
      <c r="N437" s="107"/>
      <c r="O437" s="126"/>
      <c r="P437" s="126"/>
      <c r="Q437" s="136"/>
      <c r="R437" s="126"/>
      <c r="S437" s="126"/>
      <c r="T437" s="126"/>
      <c r="U437" s="126"/>
    </row>
    <row r="438" spans="1:21" ht="17.25" customHeight="1">
      <c r="A438" s="28"/>
      <c r="B438" s="331"/>
      <c r="C438" s="332">
        <v>15.1</v>
      </c>
      <c r="D438" s="213" t="s">
        <v>225</v>
      </c>
      <c r="E438" s="226"/>
      <c r="F438" s="138"/>
      <c r="G438" s="107"/>
      <c r="H438" s="107"/>
      <c r="I438" s="135">
        <f>SUM(I439:I440)</f>
        <v>0</v>
      </c>
      <c r="J438" s="135">
        <f>SUM(J439:J440)</f>
        <v>0</v>
      </c>
      <c r="K438" s="135">
        <f t="shared" si="29"/>
        <v>0</v>
      </c>
      <c r="L438" s="107"/>
      <c r="M438" s="133"/>
      <c r="N438" s="107"/>
      <c r="O438" s="126"/>
      <c r="P438" s="150" t="s">
        <v>175</v>
      </c>
      <c r="Q438" s="139">
        <f>K438-Summary!K81</f>
        <v>0</v>
      </c>
      <c r="R438" s="126"/>
      <c r="S438" s="126"/>
      <c r="T438" s="126"/>
      <c r="U438" s="126"/>
    </row>
    <row r="439" spans="1:21" ht="17.25" customHeight="1">
      <c r="A439" s="28"/>
      <c r="B439" s="333"/>
      <c r="C439" s="328"/>
      <c r="D439" s="97">
        <v>15.11</v>
      </c>
      <c r="E439" s="121" t="s">
        <v>316</v>
      </c>
      <c r="F439" s="138"/>
      <c r="G439" s="107"/>
      <c r="H439" s="107"/>
      <c r="I439" s="133"/>
      <c r="J439" s="133"/>
      <c r="K439" s="135">
        <f t="shared" si="29"/>
        <v>0</v>
      </c>
      <c r="L439" s="107"/>
      <c r="M439" s="107"/>
      <c r="N439" s="107"/>
      <c r="O439" s="126"/>
      <c r="P439" s="126"/>
      <c r="Q439" s="136"/>
      <c r="R439" s="126"/>
      <c r="S439" s="126"/>
      <c r="T439" s="126"/>
      <c r="U439" s="126"/>
    </row>
    <row r="440" spans="1:21" ht="17.25" customHeight="1">
      <c r="A440" s="28"/>
      <c r="B440" s="333"/>
      <c r="C440" s="328"/>
      <c r="D440" s="97">
        <v>15.19</v>
      </c>
      <c r="E440" s="121" t="s">
        <v>292</v>
      </c>
      <c r="F440" s="138"/>
      <c r="G440" s="107"/>
      <c r="H440" s="107"/>
      <c r="I440" s="133"/>
      <c r="J440" s="133"/>
      <c r="K440" s="135">
        <f t="shared" si="29"/>
        <v>0</v>
      </c>
      <c r="L440" s="107"/>
      <c r="M440" s="107"/>
      <c r="N440" s="107"/>
      <c r="O440" s="126"/>
      <c r="P440" s="126"/>
      <c r="Q440" s="136"/>
      <c r="R440" s="126"/>
      <c r="S440" s="126"/>
      <c r="T440" s="126"/>
      <c r="U440" s="126"/>
    </row>
    <row r="441" spans="1:21" ht="17.25" customHeight="1">
      <c r="A441" s="28"/>
      <c r="B441" s="333"/>
      <c r="C441" s="328"/>
      <c r="D441" s="138"/>
      <c r="E441" s="138"/>
      <c r="F441" s="138"/>
      <c r="G441" s="107"/>
      <c r="H441" s="107"/>
      <c r="I441" s="107"/>
      <c r="J441" s="107"/>
      <c r="K441" s="107"/>
      <c r="L441" s="107"/>
      <c r="M441" s="107"/>
      <c r="N441" s="107"/>
      <c r="O441" s="126"/>
      <c r="P441" s="126"/>
      <c r="Q441" s="136"/>
      <c r="R441" s="126"/>
      <c r="S441" s="126"/>
      <c r="T441" s="126"/>
      <c r="U441" s="126"/>
    </row>
    <row r="442" spans="1:21" ht="17.25" customHeight="1">
      <c r="A442" s="28"/>
      <c r="B442" s="333"/>
      <c r="C442" s="332">
        <v>15.2</v>
      </c>
      <c r="D442" s="213" t="s">
        <v>226</v>
      </c>
      <c r="E442" s="480"/>
      <c r="F442" s="138"/>
      <c r="G442" s="107"/>
      <c r="H442" s="107"/>
      <c r="I442" s="135">
        <f>SUM(I443:I444)</f>
        <v>0</v>
      </c>
      <c r="J442" s="135">
        <f>SUM(J443:J444)</f>
        <v>0</v>
      </c>
      <c r="K442" s="135">
        <f t="shared" ref="K442:K444" si="30">I442+J442</f>
        <v>0</v>
      </c>
      <c r="L442" s="107"/>
      <c r="M442" s="133"/>
      <c r="N442" s="107"/>
      <c r="O442" s="126"/>
      <c r="P442" s="150" t="s">
        <v>175</v>
      </c>
      <c r="Q442" s="139">
        <f>K442-Summary!K82</f>
        <v>0</v>
      </c>
      <c r="R442" s="126"/>
      <c r="S442" s="126"/>
      <c r="T442" s="126"/>
      <c r="U442" s="126"/>
    </row>
    <row r="443" spans="1:21" ht="17.25" customHeight="1">
      <c r="A443" s="28"/>
      <c r="B443" s="333"/>
      <c r="C443" s="327"/>
      <c r="D443" s="97">
        <v>15.21</v>
      </c>
      <c r="E443" s="121" t="s">
        <v>316</v>
      </c>
      <c r="F443" s="138"/>
      <c r="G443" s="107"/>
      <c r="H443" s="107"/>
      <c r="I443" s="133"/>
      <c r="J443" s="133"/>
      <c r="K443" s="135">
        <f t="shared" si="30"/>
        <v>0</v>
      </c>
      <c r="L443" s="107"/>
      <c r="M443" s="107"/>
      <c r="N443" s="107"/>
      <c r="O443" s="126"/>
      <c r="P443" s="126"/>
      <c r="Q443" s="136"/>
      <c r="R443" s="126"/>
      <c r="S443" s="126"/>
      <c r="T443" s="126"/>
      <c r="U443" s="126"/>
    </row>
    <row r="444" spans="1:21" ht="17.25" customHeight="1">
      <c r="A444" s="28"/>
      <c r="B444" s="333"/>
      <c r="C444" s="327"/>
      <c r="D444" s="97">
        <v>15.29</v>
      </c>
      <c r="E444" s="121" t="s">
        <v>292</v>
      </c>
      <c r="F444" s="138"/>
      <c r="G444" s="107"/>
      <c r="H444" s="107"/>
      <c r="I444" s="133"/>
      <c r="J444" s="133"/>
      <c r="K444" s="135">
        <f t="shared" si="30"/>
        <v>0</v>
      </c>
      <c r="L444" s="107"/>
      <c r="M444" s="107"/>
      <c r="N444" s="107"/>
      <c r="O444" s="126"/>
      <c r="P444" s="126"/>
      <c r="Q444" s="136"/>
      <c r="R444" s="126"/>
      <c r="S444" s="126"/>
      <c r="T444" s="126"/>
      <c r="U444" s="126"/>
    </row>
    <row r="445" spans="1:21" ht="17.25" customHeight="1">
      <c r="A445" s="28"/>
      <c r="B445" s="333"/>
      <c r="C445" s="327"/>
      <c r="D445" s="480"/>
      <c r="E445" s="480"/>
      <c r="F445" s="138"/>
      <c r="G445" s="107"/>
      <c r="H445" s="107"/>
      <c r="I445" s="107"/>
      <c r="J445" s="107"/>
      <c r="K445" s="107"/>
      <c r="L445" s="107"/>
      <c r="M445" s="107"/>
      <c r="N445" s="107"/>
      <c r="O445" s="126"/>
      <c r="P445" s="126"/>
      <c r="Q445" s="136"/>
      <c r="R445" s="126"/>
      <c r="S445" s="126"/>
      <c r="T445" s="126"/>
      <c r="U445" s="126"/>
    </row>
    <row r="446" spans="1:21" ht="17.25" customHeight="1">
      <c r="A446" s="28"/>
      <c r="B446" s="333"/>
      <c r="C446" s="332">
        <v>15.3</v>
      </c>
      <c r="D446" s="213" t="s">
        <v>227</v>
      </c>
      <c r="E446" s="480"/>
      <c r="F446" s="138"/>
      <c r="G446" s="107"/>
      <c r="H446" s="107"/>
      <c r="I446" s="133"/>
      <c r="J446" s="133"/>
      <c r="K446" s="135">
        <f>I446+J446</f>
        <v>0</v>
      </c>
      <c r="L446" s="107"/>
      <c r="M446" s="133"/>
      <c r="N446" s="107"/>
      <c r="O446" s="126"/>
      <c r="P446" s="150" t="s">
        <v>175</v>
      </c>
      <c r="Q446" s="139">
        <f>K446-Summary!K83</f>
        <v>0</v>
      </c>
      <c r="R446" s="126"/>
      <c r="S446" s="126"/>
      <c r="T446" s="126"/>
      <c r="U446" s="126"/>
    </row>
    <row r="447" spans="1:21" ht="17.25" customHeight="1">
      <c r="A447" s="28"/>
      <c r="B447" s="333"/>
      <c r="C447" s="327"/>
      <c r="D447" s="480"/>
      <c r="E447" s="480"/>
      <c r="F447" s="138"/>
      <c r="G447" s="107"/>
      <c r="H447" s="107"/>
      <c r="I447" s="107"/>
      <c r="J447" s="107"/>
      <c r="K447" s="107"/>
      <c r="L447" s="107"/>
      <c r="M447" s="107"/>
      <c r="N447" s="107"/>
      <c r="O447" s="126"/>
      <c r="P447" s="126"/>
      <c r="Q447" s="136"/>
      <c r="R447" s="126"/>
      <c r="S447" s="126"/>
      <c r="T447" s="126"/>
      <c r="U447" s="126"/>
    </row>
    <row r="448" spans="1:21" ht="17.25" customHeight="1">
      <c r="A448" s="28"/>
      <c r="B448" s="333"/>
      <c r="C448" s="332">
        <v>15.4</v>
      </c>
      <c r="D448" s="213" t="s">
        <v>228</v>
      </c>
      <c r="E448" s="480"/>
      <c r="F448" s="138"/>
      <c r="G448" s="107"/>
      <c r="H448" s="107"/>
      <c r="I448" s="133"/>
      <c r="J448" s="133"/>
      <c r="K448" s="135">
        <f>I448+J448</f>
        <v>0</v>
      </c>
      <c r="L448" s="107"/>
      <c r="M448" s="133"/>
      <c r="N448" s="107"/>
      <c r="O448" s="126"/>
      <c r="P448" s="150" t="s">
        <v>175</v>
      </c>
      <c r="Q448" s="139">
        <f>K448-Summary!K84</f>
        <v>0</v>
      </c>
      <c r="R448" s="126"/>
      <c r="S448" s="126"/>
      <c r="T448" s="126"/>
      <c r="U448" s="126"/>
    </row>
    <row r="449" spans="1:21" ht="17.25" customHeight="1">
      <c r="A449" s="28"/>
      <c r="B449" s="333"/>
      <c r="C449" s="327"/>
      <c r="D449" s="480"/>
      <c r="E449" s="480"/>
      <c r="F449" s="138"/>
      <c r="G449" s="107"/>
      <c r="H449" s="107"/>
      <c r="I449" s="107"/>
      <c r="J449" s="107"/>
      <c r="K449" s="107"/>
      <c r="L449" s="107"/>
      <c r="M449" s="107"/>
      <c r="N449" s="107"/>
      <c r="O449" s="126"/>
      <c r="P449" s="126"/>
      <c r="Q449" s="136"/>
      <c r="R449" s="126"/>
      <c r="S449" s="126"/>
      <c r="T449" s="126"/>
      <c r="U449" s="126"/>
    </row>
    <row r="450" spans="1:21" ht="17.25" customHeight="1">
      <c r="A450" s="28"/>
      <c r="B450" s="333"/>
      <c r="C450" s="332">
        <v>15.9</v>
      </c>
      <c r="D450" s="213" t="s">
        <v>229</v>
      </c>
      <c r="E450" s="480"/>
      <c r="F450" s="138"/>
      <c r="G450" s="107"/>
      <c r="H450" s="107"/>
      <c r="I450" s="133"/>
      <c r="J450" s="133"/>
      <c r="K450" s="135">
        <f>I450+J450</f>
        <v>0</v>
      </c>
      <c r="L450" s="107"/>
      <c r="M450" s="133"/>
      <c r="N450" s="107"/>
      <c r="O450" s="126"/>
      <c r="P450" s="150" t="s">
        <v>175</v>
      </c>
      <c r="Q450" s="139">
        <f>K450-Summary!K85</f>
        <v>0</v>
      </c>
      <c r="R450" s="126"/>
      <c r="S450" s="126"/>
      <c r="T450" s="126"/>
      <c r="U450" s="126"/>
    </row>
    <row r="451" spans="1:21" ht="17.25" customHeight="1">
      <c r="A451" s="28"/>
      <c r="B451" s="290"/>
      <c r="C451" s="107"/>
      <c r="D451" s="138"/>
      <c r="E451" s="138"/>
      <c r="F451" s="138"/>
      <c r="G451" s="107"/>
      <c r="H451" s="107"/>
      <c r="I451" s="107"/>
      <c r="J451" s="107"/>
      <c r="K451" s="107"/>
      <c r="L451" s="107"/>
      <c r="M451" s="107"/>
      <c r="N451" s="107"/>
      <c r="O451" s="126"/>
      <c r="P451" s="126"/>
      <c r="Q451" s="136"/>
      <c r="R451" s="126"/>
      <c r="S451" s="126"/>
      <c r="T451" s="126"/>
      <c r="U451" s="126"/>
    </row>
    <row r="452" spans="1:21" ht="17.25" customHeight="1">
      <c r="A452" s="28"/>
      <c r="B452" s="294">
        <v>16</v>
      </c>
      <c r="C452" s="348" t="s">
        <v>230</v>
      </c>
      <c r="D452" s="287"/>
      <c r="E452" s="287"/>
      <c r="F452" s="287"/>
      <c r="G452" s="171"/>
      <c r="H452" s="171"/>
      <c r="I452" s="135">
        <f>I436+I422+I400+I398+I329+I327+I307+I305+I222</f>
        <v>0</v>
      </c>
      <c r="J452" s="135">
        <f>J436+J422+J400+J398+J329+J327+J307+J305+J222</f>
        <v>0</v>
      </c>
      <c r="K452" s="135">
        <f>K436+K422+K400+K398+K329+K327+K307+K305+K222</f>
        <v>0</v>
      </c>
      <c r="L452" s="107"/>
      <c r="M452" s="135">
        <f>M436+M422+M400+M329+M307+M222</f>
        <v>0</v>
      </c>
      <c r="N452" s="107"/>
      <c r="O452" s="126"/>
      <c r="P452" s="150" t="s">
        <v>175</v>
      </c>
      <c r="Q452" s="139">
        <f>K452-Summary!K87</f>
        <v>0</v>
      </c>
      <c r="R452" s="126"/>
      <c r="S452" s="126"/>
      <c r="T452" s="126"/>
      <c r="U452" s="126"/>
    </row>
    <row r="453" spans="1:21" ht="17.25" customHeight="1">
      <c r="A453" s="28"/>
      <c r="B453" s="290"/>
      <c r="C453" s="147" t="s">
        <v>325</v>
      </c>
      <c r="D453" s="138"/>
      <c r="E453" s="138"/>
      <c r="F453" s="138"/>
      <c r="G453" s="107"/>
      <c r="H453" s="107"/>
      <c r="I453" s="107"/>
      <c r="J453" s="107"/>
      <c r="K453" s="107"/>
      <c r="L453" s="107"/>
      <c r="M453" s="107"/>
      <c r="N453" s="107"/>
      <c r="O453" s="126"/>
      <c r="P453" s="126"/>
      <c r="Q453" s="136"/>
      <c r="R453" s="126"/>
      <c r="S453" s="126"/>
      <c r="T453" s="126"/>
      <c r="U453" s="126"/>
    </row>
    <row r="454" spans="1:21" ht="17.25" customHeight="1">
      <c r="B454" s="290"/>
      <c r="C454" s="107"/>
      <c r="D454" s="138"/>
      <c r="E454" s="138"/>
      <c r="F454" s="138"/>
      <c r="G454" s="107"/>
      <c r="H454" s="107"/>
      <c r="I454" s="107"/>
      <c r="J454" s="107"/>
      <c r="K454" s="107"/>
      <c r="L454" s="107"/>
      <c r="M454" s="107"/>
      <c r="N454" s="107"/>
      <c r="O454" s="126"/>
      <c r="P454" s="150" t="s">
        <v>168</v>
      </c>
      <c r="Q454" s="139">
        <f>COUNTIF(Q14:Q452,"&gt;0.2")+COUNTIF(Q14:Q452,"&lt;-0.2")</f>
        <v>0</v>
      </c>
      <c r="R454" s="126"/>
      <c r="S454" s="126"/>
      <c r="T454" s="126"/>
      <c r="U454" s="126"/>
    </row>
    <row r="455" spans="1:21">
      <c r="D455" s="18"/>
    </row>
    <row r="456" spans="1:21">
      <c r="D456" s="18"/>
    </row>
    <row r="457" spans="1:21">
      <c r="D457" s="18"/>
    </row>
  </sheetData>
  <mergeCells count="11">
    <mergeCell ref="I2:M2"/>
    <mergeCell ref="C2:H2"/>
    <mergeCell ref="C10:M10"/>
    <mergeCell ref="M12:M13"/>
    <mergeCell ref="I12:I13"/>
    <mergeCell ref="J12:J13"/>
    <mergeCell ref="K12:K13"/>
    <mergeCell ref="C4:M4"/>
    <mergeCell ref="C6:M6"/>
    <mergeCell ref="I8:M8"/>
    <mergeCell ref="C7:L7"/>
  </mergeCells>
  <phoneticPr fontId="13" type="noConversion"/>
  <conditionalFormatting sqref="I2">
    <cfRule type="containsText" dxfId="24" priority="1" operator="containsText" text="Check validation errors below">
      <formula>NOT(ISERROR(SEARCH("Check validation errors below",I2)))</formula>
    </cfRule>
  </conditionalFormatting>
  <conditionalFormatting sqref="Q1:Q1048576">
    <cfRule type="cellIs" dxfId="23" priority="2" operator="lessThan">
      <formula>0</formula>
    </cfRule>
    <cfRule type="cellIs" dxfId="22" priority="3" operator="greaterThan">
      <formula>0</formula>
    </cfRule>
  </conditionalFormatting>
  <printOptions horizontalCentered="1"/>
  <pageMargins left="0.51181102362204722" right="0.51181102362204722" top="0.51181102362204722" bottom="0.74803149606299213" header="0.51181102362204722" footer="0.51181102362204722"/>
  <pageSetup paperSize="9" scale="57" fitToHeight="0" orientation="portrait" r:id="rId1"/>
  <headerFooter alignWithMargins="0">
    <oddHeader>&amp;C&amp;"Calibri"&amp;10&amp;K000000 IN CONFIDENCE&amp;1#_x000D_</oddHeader>
    <oddFooter>&amp;LBank-Balance-Sheet-template V1.6 - rebranded 2023
Ref #20685771 1.0&amp;C_x000D_&amp;1#&amp;"Calibri"&amp;10&amp;K000000 IN CONFIDENCE</oddFooter>
  </headerFooter>
  <rowBreaks count="3" manualBreakCount="3">
    <brk id="111" min="1" max="13" man="1"/>
    <brk id="219" min="1" max="13" man="1"/>
    <brk id="328" min="1" max="1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CE978-EFD8-44CF-98D1-397CC849148B}">
  <sheetPr>
    <tabColor theme="9"/>
  </sheetPr>
  <dimension ref="A1:AD57"/>
  <sheetViews>
    <sheetView view="pageBreakPreview" zoomScale="60" zoomScaleNormal="70" workbookViewId="0">
      <selection activeCell="C24" sqref="C24"/>
    </sheetView>
  </sheetViews>
  <sheetFormatPr defaultColWidth="9.140625" defaultRowHeight="25.5"/>
  <cols>
    <col min="1" max="1" width="6.5703125" style="357" customWidth="1"/>
    <col min="2" max="2" width="6.140625" style="362" customWidth="1"/>
    <col min="3" max="3" width="6.7109375" style="362" customWidth="1"/>
    <col min="4" max="4" width="7.7109375" style="362" customWidth="1"/>
    <col min="5" max="5" width="8.7109375" style="362" customWidth="1"/>
    <col min="6" max="6" width="9.5703125" style="362" customWidth="1"/>
    <col min="7" max="7" width="12.42578125" style="415" customWidth="1"/>
    <col min="8" max="8" width="33.42578125" style="362" customWidth="1"/>
    <col min="9" max="9" width="15" style="362" customWidth="1"/>
    <col min="10" max="10" width="2.7109375" style="362" customWidth="1"/>
    <col min="11" max="21" width="15" style="362" customWidth="1"/>
    <col min="22" max="22" width="2.7109375" style="362" customWidth="1"/>
    <col min="23" max="23" width="15" style="362" customWidth="1"/>
    <col min="24" max="24" width="3.140625" style="362" customWidth="1"/>
    <col min="25" max="25" width="20.140625" style="362" customWidth="1"/>
    <col min="26" max="26" width="4.7109375" style="362" customWidth="1"/>
    <col min="27" max="27" width="13.140625" style="362" customWidth="1"/>
    <col min="28" max="28" width="21.7109375" style="416" customWidth="1"/>
    <col min="29" max="16384" width="9.140625" style="362"/>
  </cols>
  <sheetData>
    <row r="1" spans="1:30" ht="8.4499999999999993" customHeight="1">
      <c r="B1" s="358"/>
      <c r="C1" s="358"/>
      <c r="D1" s="358"/>
      <c r="E1" s="358"/>
      <c r="F1" s="358"/>
      <c r="G1" s="359"/>
      <c r="H1" s="358"/>
      <c r="I1" s="358"/>
      <c r="J1" s="358"/>
      <c r="K1" s="358"/>
      <c r="L1" s="358"/>
      <c r="M1" s="358"/>
      <c r="N1" s="358"/>
      <c r="O1" s="358"/>
      <c r="P1" s="358"/>
      <c r="Q1" s="358"/>
      <c r="R1" s="358"/>
      <c r="S1" s="358"/>
      <c r="T1" s="358"/>
      <c r="U1" s="358"/>
      <c r="V1" s="358"/>
      <c r="W1" s="358"/>
      <c r="X1" s="358"/>
      <c r="Y1" s="358"/>
      <c r="Z1" s="358"/>
      <c r="AA1" s="360"/>
      <c r="AB1" s="361"/>
      <c r="AC1" s="360"/>
      <c r="AD1" s="360"/>
    </row>
    <row r="2" spans="1:30" s="366" customFormat="1" ht="32.450000000000003" customHeight="1">
      <c r="A2" s="357"/>
      <c r="B2" s="604" t="s">
        <v>326</v>
      </c>
      <c r="C2" s="604"/>
      <c r="D2" s="604"/>
      <c r="E2" s="604"/>
      <c r="F2" s="604"/>
      <c r="G2" s="604"/>
      <c r="H2" s="604"/>
      <c r="I2" s="604"/>
      <c r="J2" s="604"/>
      <c r="K2" s="604"/>
      <c r="L2" s="363"/>
      <c r="M2" s="605" t="str">
        <f>IF(AB51&gt;0,"Check validation errors below"," ")</f>
        <v xml:space="preserve"> </v>
      </c>
      <c r="N2" s="605"/>
      <c r="O2" s="605"/>
      <c r="P2" s="605"/>
      <c r="Q2" s="605"/>
      <c r="R2" s="363"/>
      <c r="S2" s="363"/>
      <c r="T2" s="363"/>
      <c r="U2" s="363"/>
      <c r="V2" s="363"/>
      <c r="W2" s="363"/>
      <c r="X2" s="364"/>
      <c r="Y2" s="364"/>
      <c r="Z2" s="364"/>
      <c r="AA2" s="365"/>
      <c r="AB2" s="361"/>
      <c r="AC2" s="365"/>
      <c r="AD2" s="365"/>
    </row>
    <row r="3" spans="1:30" s="366" customFormat="1" ht="4.5" customHeight="1">
      <c r="A3" s="357"/>
      <c r="B3" s="367"/>
      <c r="C3" s="364"/>
      <c r="D3" s="364"/>
      <c r="E3" s="364"/>
      <c r="F3" s="364"/>
      <c r="G3" s="368"/>
      <c r="H3" s="364"/>
      <c r="I3" s="364"/>
      <c r="J3" s="364"/>
      <c r="K3" s="369"/>
      <c r="L3" s="369"/>
      <c r="M3" s="369"/>
      <c r="N3" s="369"/>
      <c r="O3" s="369"/>
      <c r="P3" s="369"/>
      <c r="Q3" s="369"/>
      <c r="R3" s="369"/>
      <c r="S3" s="369"/>
      <c r="T3" s="369"/>
      <c r="U3" s="369"/>
      <c r="V3" s="364"/>
      <c r="W3" s="364"/>
      <c r="X3" s="364"/>
      <c r="Y3" s="364"/>
      <c r="Z3" s="364"/>
      <c r="AA3" s="365"/>
      <c r="AB3" s="361"/>
      <c r="AC3" s="365"/>
      <c r="AD3" s="365"/>
    </row>
    <row r="4" spans="1:30" s="366" customFormat="1" ht="126.95" customHeight="1">
      <c r="A4" s="357"/>
      <c r="B4" s="597" t="s">
        <v>327</v>
      </c>
      <c r="C4" s="597"/>
      <c r="D4" s="597"/>
      <c r="E4" s="597"/>
      <c r="F4" s="597"/>
      <c r="G4" s="597"/>
      <c r="H4" s="597"/>
      <c r="I4" s="597"/>
      <c r="J4" s="597"/>
      <c r="K4" s="597"/>
      <c r="L4" s="369"/>
      <c r="M4" s="606" t="s">
        <v>233</v>
      </c>
      <c r="N4" s="606"/>
      <c r="O4" s="606"/>
      <c r="P4" s="606"/>
      <c r="Q4" s="606"/>
      <c r="R4" s="606"/>
      <c r="S4" s="606"/>
      <c r="T4" s="606"/>
      <c r="U4" s="606"/>
      <c r="V4" s="606"/>
      <c r="W4" s="606"/>
      <c r="X4" s="364"/>
      <c r="Y4" s="364"/>
      <c r="Z4" s="364"/>
      <c r="AA4" s="365"/>
      <c r="AB4" s="361"/>
      <c r="AC4" s="365"/>
      <c r="AD4" s="365"/>
    </row>
    <row r="5" spans="1:30" s="366" customFormat="1" ht="16.5" customHeight="1">
      <c r="A5" s="357"/>
      <c r="B5" s="607"/>
      <c r="C5" s="607"/>
      <c r="D5" s="607"/>
      <c r="E5" s="607"/>
      <c r="F5" s="607"/>
      <c r="G5" s="607"/>
      <c r="H5" s="607"/>
      <c r="I5" s="607"/>
      <c r="J5" s="607"/>
      <c r="K5" s="607"/>
      <c r="L5" s="369"/>
      <c r="M5" s="370"/>
      <c r="N5" s="370"/>
      <c r="O5" s="370"/>
      <c r="P5" s="370"/>
      <c r="Q5" s="370"/>
      <c r="R5" s="370"/>
      <c r="S5" s="370"/>
      <c r="T5" s="370"/>
      <c r="U5" s="370"/>
      <c r="V5" s="370"/>
      <c r="W5" s="370"/>
      <c r="X5" s="364"/>
      <c r="Y5" s="364"/>
      <c r="Z5" s="364"/>
      <c r="AA5" s="365"/>
      <c r="AB5" s="361"/>
      <c r="AC5" s="365"/>
      <c r="AD5" s="365"/>
    </row>
    <row r="6" spans="1:30" s="366" customFormat="1" ht="20.45" customHeight="1">
      <c r="A6" s="357"/>
      <c r="B6" s="599" t="s">
        <v>162</v>
      </c>
      <c r="C6" s="599"/>
      <c r="D6" s="599"/>
      <c r="E6" s="599"/>
      <c r="F6" s="599"/>
      <c r="G6" s="599"/>
      <c r="H6" s="599"/>
      <c r="I6" s="599"/>
      <c r="J6" s="599"/>
      <c r="K6" s="599"/>
      <c r="L6" s="369"/>
      <c r="M6" s="370"/>
      <c r="N6" s="370"/>
      <c r="O6" s="370"/>
      <c r="P6" s="370"/>
      <c r="Q6" s="370"/>
      <c r="R6" s="370"/>
      <c r="S6" s="370"/>
      <c r="T6" s="370"/>
      <c r="U6" s="370"/>
      <c r="V6" s="370"/>
      <c r="W6" s="370"/>
      <c r="X6" s="364"/>
      <c r="Y6" s="364"/>
      <c r="Z6" s="364"/>
      <c r="AA6" s="365"/>
      <c r="AB6" s="361"/>
      <c r="AC6" s="365"/>
      <c r="AD6" s="365"/>
    </row>
    <row r="7" spans="1:30" s="366" customFormat="1">
      <c r="A7" s="357"/>
      <c r="B7" s="372"/>
      <c r="C7" s="364"/>
      <c r="D7" s="364"/>
      <c r="E7" s="364"/>
      <c r="F7" s="364"/>
      <c r="G7" s="368"/>
      <c r="H7" s="364"/>
      <c r="I7" s="364"/>
      <c r="J7" s="373"/>
      <c r="K7" s="374"/>
      <c r="L7" s="374"/>
      <c r="M7" s="364"/>
      <c r="N7" s="364"/>
      <c r="O7" s="364"/>
      <c r="P7" s="364"/>
      <c r="Q7" s="364"/>
      <c r="R7" s="364"/>
      <c r="S7" s="364"/>
      <c r="T7" s="364"/>
      <c r="U7" s="364"/>
      <c r="V7" s="364"/>
      <c r="W7" s="364"/>
      <c r="X7" s="364"/>
      <c r="Y7" s="364"/>
      <c r="Z7" s="364"/>
      <c r="AA7" s="365"/>
      <c r="AB7" s="361"/>
      <c r="AC7" s="365"/>
      <c r="AD7" s="365"/>
    </row>
    <row r="8" spans="1:30" s="366" customFormat="1">
      <c r="A8" s="357"/>
      <c r="B8" s="367" t="s">
        <v>163</v>
      </c>
      <c r="C8" s="372"/>
      <c r="D8" s="372"/>
      <c r="E8" s="372"/>
      <c r="F8" s="372"/>
      <c r="G8" s="372"/>
      <c r="H8" s="600" t="str">
        <f>Cover!$K$18</f>
        <v>Select from list</v>
      </c>
      <c r="I8" s="601"/>
      <c r="J8" s="601"/>
      <c r="K8" s="602"/>
      <c r="L8" s="375"/>
      <c r="M8" s="600">
        <f>Cover!$E$10</f>
        <v>0</v>
      </c>
      <c r="N8" s="601"/>
      <c r="O8" s="601"/>
      <c r="P8" s="601"/>
      <c r="Q8" s="601"/>
      <c r="R8" s="601"/>
      <c r="S8" s="601"/>
      <c r="T8" s="601"/>
      <c r="U8" s="601"/>
      <c r="V8" s="601"/>
      <c r="W8" s="602"/>
      <c r="X8" s="364"/>
      <c r="Y8" s="364"/>
      <c r="Z8" s="364"/>
      <c r="AA8" s="365"/>
      <c r="AB8" s="361"/>
      <c r="AC8" s="365"/>
      <c r="AD8" s="365"/>
    </row>
    <row r="9" spans="1:30" s="366" customFormat="1" ht="6.6" customHeight="1">
      <c r="A9" s="357"/>
      <c r="B9" s="376"/>
      <c r="C9" s="377"/>
      <c r="D9" s="378"/>
      <c r="E9" s="379"/>
      <c r="F9" s="377"/>
      <c r="G9" s="376"/>
      <c r="H9" s="378"/>
      <c r="I9" s="364"/>
      <c r="J9" s="373"/>
      <c r="K9" s="373"/>
      <c r="L9" s="380"/>
      <c r="M9" s="364"/>
      <c r="N9" s="364"/>
      <c r="O9" s="364"/>
      <c r="P9" s="364"/>
      <c r="Q9" s="364"/>
      <c r="R9" s="364"/>
      <c r="S9" s="364"/>
      <c r="T9" s="364"/>
      <c r="U9" s="364"/>
      <c r="V9" s="364"/>
      <c r="W9" s="364"/>
      <c r="X9" s="364"/>
      <c r="Y9" s="364"/>
      <c r="Z9" s="364"/>
      <c r="AA9" s="365"/>
      <c r="AB9" s="361"/>
      <c r="AC9" s="365"/>
      <c r="AD9" s="365"/>
    </row>
    <row r="10" spans="1:30" s="366" customFormat="1" ht="25.5" customHeight="1">
      <c r="A10" s="357"/>
      <c r="B10" s="603" t="s">
        <v>328</v>
      </c>
      <c r="C10" s="603"/>
      <c r="D10" s="603"/>
      <c r="E10" s="603"/>
      <c r="F10" s="603"/>
      <c r="G10" s="603"/>
      <c r="H10" s="603"/>
      <c r="I10" s="603"/>
      <c r="J10" s="603"/>
      <c r="K10" s="603"/>
      <c r="L10" s="603"/>
      <c r="M10" s="603"/>
      <c r="N10" s="603"/>
      <c r="O10" s="603"/>
      <c r="P10" s="603"/>
      <c r="Q10" s="603"/>
      <c r="R10" s="603"/>
      <c r="S10" s="603"/>
      <c r="T10" s="603"/>
      <c r="U10" s="603"/>
      <c r="V10" s="603"/>
      <c r="W10" s="603"/>
      <c r="X10" s="603"/>
      <c r="Y10" s="603"/>
      <c r="Z10" s="364"/>
      <c r="AA10" s="381"/>
      <c r="AB10" s="361"/>
      <c r="AC10" s="365"/>
      <c r="AD10" s="365"/>
    </row>
    <row r="11" spans="1:30" s="366" customFormat="1" ht="7.5" customHeight="1">
      <c r="A11" s="357"/>
      <c r="B11" s="364"/>
      <c r="C11" s="364"/>
      <c r="D11" s="364"/>
      <c r="E11" s="364"/>
      <c r="F11" s="364"/>
      <c r="G11" s="368"/>
      <c r="H11" s="364"/>
      <c r="I11" s="382"/>
      <c r="J11" s="382"/>
      <c r="K11" s="382"/>
      <c r="L11" s="382"/>
      <c r="M11" s="364"/>
      <c r="N11" s="364"/>
      <c r="O11" s="364"/>
      <c r="P11" s="364"/>
      <c r="Q11" s="364"/>
      <c r="R11" s="364"/>
      <c r="S11" s="364"/>
      <c r="T11" s="364"/>
      <c r="U11" s="364"/>
      <c r="V11" s="364"/>
      <c r="W11" s="364"/>
      <c r="X11" s="364"/>
      <c r="Y11" s="364"/>
      <c r="Z11" s="364"/>
      <c r="AA11" s="365"/>
      <c r="AB11" s="361"/>
      <c r="AC11" s="365"/>
      <c r="AD11" s="365"/>
    </row>
    <row r="12" spans="1:30" ht="84.6" customHeight="1">
      <c r="B12" s="364"/>
      <c r="C12" s="364"/>
      <c r="D12" s="364"/>
      <c r="E12" s="364"/>
      <c r="F12" s="364"/>
      <c r="G12" s="368"/>
      <c r="H12" s="364"/>
      <c r="I12" s="300" t="s">
        <v>168</v>
      </c>
      <c r="J12" s="383"/>
      <c r="K12" s="300" t="s">
        <v>329</v>
      </c>
      <c r="L12" s="300" t="s">
        <v>330</v>
      </c>
      <c r="M12" s="300" t="s">
        <v>331</v>
      </c>
      <c r="N12" s="300" t="s">
        <v>332</v>
      </c>
      <c r="O12" s="300" t="s">
        <v>333</v>
      </c>
      <c r="P12" s="300" t="s">
        <v>334</v>
      </c>
      <c r="Q12" s="300" t="s">
        <v>335</v>
      </c>
      <c r="R12" s="300" t="s">
        <v>336</v>
      </c>
      <c r="S12" s="300" t="s">
        <v>337</v>
      </c>
      <c r="T12" s="300" t="s">
        <v>338</v>
      </c>
      <c r="U12" s="300" t="s">
        <v>339</v>
      </c>
      <c r="V12" s="384"/>
      <c r="W12" s="300" t="s">
        <v>340</v>
      </c>
      <c r="X12" s="384"/>
      <c r="Y12" s="300" t="s">
        <v>341</v>
      </c>
      <c r="Z12" s="364"/>
      <c r="AA12" s="360"/>
      <c r="AB12" s="361"/>
      <c r="AC12" s="360"/>
      <c r="AD12" s="360"/>
    </row>
    <row r="13" spans="1:30" ht="17.25" customHeight="1">
      <c r="B13" s="364"/>
      <c r="C13" s="364"/>
      <c r="D13" s="364"/>
      <c r="E13" s="364"/>
      <c r="F13" s="364"/>
      <c r="G13" s="368"/>
      <c r="H13" s="364"/>
      <c r="I13" s="269" t="s">
        <v>342</v>
      </c>
      <c r="J13" s="385"/>
      <c r="K13" s="269" t="s">
        <v>342</v>
      </c>
      <c r="L13" s="269" t="s">
        <v>342</v>
      </c>
      <c r="M13" s="269" t="s">
        <v>342</v>
      </c>
      <c r="N13" s="269" t="s">
        <v>342</v>
      </c>
      <c r="O13" s="269" t="s">
        <v>342</v>
      </c>
      <c r="P13" s="269" t="s">
        <v>342</v>
      </c>
      <c r="Q13" s="269" t="s">
        <v>342</v>
      </c>
      <c r="R13" s="269" t="s">
        <v>342</v>
      </c>
      <c r="S13" s="269" t="s">
        <v>342</v>
      </c>
      <c r="T13" s="269" t="s">
        <v>342</v>
      </c>
      <c r="U13" s="269" t="s">
        <v>342</v>
      </c>
      <c r="V13" s="386"/>
      <c r="W13" s="269" t="s">
        <v>342</v>
      </c>
      <c r="X13" s="386"/>
      <c r="Y13" s="269" t="s">
        <v>342</v>
      </c>
      <c r="Z13" s="364"/>
      <c r="AA13" s="387" t="s">
        <v>171</v>
      </c>
      <c r="AB13" s="361"/>
      <c r="AC13" s="360"/>
      <c r="AD13" s="360"/>
    </row>
    <row r="14" spans="1:30" ht="17.25" customHeight="1">
      <c r="B14" s="364"/>
      <c r="C14" s="364"/>
      <c r="D14" s="364"/>
      <c r="E14" s="364"/>
      <c r="F14" s="364"/>
      <c r="G14" s="368"/>
      <c r="H14" s="364"/>
      <c r="I14" s="364"/>
      <c r="J14" s="364"/>
      <c r="K14" s="364"/>
      <c r="L14" s="364"/>
      <c r="M14" s="364"/>
      <c r="N14" s="364"/>
      <c r="O14" s="364"/>
      <c r="P14" s="364"/>
      <c r="Q14" s="364"/>
      <c r="R14" s="364"/>
      <c r="S14" s="364"/>
      <c r="T14" s="364"/>
      <c r="U14" s="364"/>
      <c r="V14" s="364"/>
      <c r="W14" s="364"/>
      <c r="X14" s="364"/>
      <c r="Y14" s="364"/>
      <c r="Z14" s="364"/>
      <c r="AA14" s="360"/>
      <c r="AB14" s="361"/>
      <c r="AC14" s="360"/>
      <c r="AD14" s="360"/>
    </row>
    <row r="15" spans="1:30" ht="17.25" customHeight="1">
      <c r="A15" s="294">
        <v>1</v>
      </c>
      <c r="B15" s="388" t="s">
        <v>170</v>
      </c>
      <c r="C15" s="389"/>
      <c r="D15" s="390"/>
      <c r="E15" s="364"/>
      <c r="F15" s="364"/>
      <c r="G15" s="368"/>
      <c r="H15" s="364"/>
      <c r="I15" s="391">
        <f>'1 Counterparty'!K16</f>
        <v>0</v>
      </c>
      <c r="J15" s="382"/>
      <c r="K15" s="368"/>
      <c r="L15" s="368"/>
      <c r="M15" s="368"/>
      <c r="N15" s="368"/>
      <c r="O15" s="368"/>
      <c r="P15" s="368"/>
      <c r="Q15" s="368"/>
      <c r="R15" s="368"/>
      <c r="S15" s="368"/>
      <c r="T15" s="368"/>
      <c r="U15" s="368"/>
      <c r="V15" s="364"/>
      <c r="W15" s="392">
        <f>I15</f>
        <v>0</v>
      </c>
      <c r="X15" s="364"/>
      <c r="Y15" s="364"/>
      <c r="Z15" s="364"/>
      <c r="AA15" s="173" t="s">
        <v>175</v>
      </c>
      <c r="AB15" s="361">
        <f>IF(I15 &lt;&gt; 0, I15-'1 Counterparty'!K16, 0)</f>
        <v>0</v>
      </c>
      <c r="AC15" s="360"/>
      <c r="AD15" s="360"/>
    </row>
    <row r="16" spans="1:30" ht="17.25" customHeight="1">
      <c r="A16" s="294"/>
      <c r="B16" s="393"/>
      <c r="C16" s="390"/>
      <c r="D16" s="390"/>
      <c r="E16" s="364"/>
      <c r="F16" s="364"/>
      <c r="G16" s="368"/>
      <c r="H16" s="364"/>
      <c r="I16" s="368"/>
      <c r="J16" s="368"/>
      <c r="K16" s="368"/>
      <c r="L16" s="368"/>
      <c r="M16" s="368"/>
      <c r="N16" s="368"/>
      <c r="O16" s="368"/>
      <c r="P16" s="368"/>
      <c r="Q16" s="368"/>
      <c r="R16" s="368"/>
      <c r="S16" s="368"/>
      <c r="T16" s="368"/>
      <c r="U16" s="368"/>
      <c r="V16" s="364"/>
      <c r="W16" s="364"/>
      <c r="X16" s="364"/>
      <c r="Y16" s="364"/>
      <c r="Z16" s="364"/>
      <c r="AA16" s="360"/>
      <c r="AB16" s="361"/>
      <c r="AC16" s="360"/>
      <c r="AD16" s="360"/>
    </row>
    <row r="17" spans="1:30" ht="17.25" customHeight="1">
      <c r="A17" s="294">
        <v>2</v>
      </c>
      <c r="B17" s="388" t="s">
        <v>173</v>
      </c>
      <c r="C17" s="394"/>
      <c r="D17" s="395"/>
      <c r="E17" s="364"/>
      <c r="F17" s="364"/>
      <c r="G17" s="368"/>
      <c r="H17" s="364"/>
      <c r="I17" s="396">
        <f>SUM(K17:U17)+W17</f>
        <v>0</v>
      </c>
      <c r="J17" s="382"/>
      <c r="K17" s="396">
        <f>SUM(K18:K19)</f>
        <v>0</v>
      </c>
      <c r="L17" s="396">
        <f t="shared" ref="L17:W17" si="0">SUM(L18:L19)</f>
        <v>0</v>
      </c>
      <c r="M17" s="396">
        <f t="shared" si="0"/>
        <v>0</v>
      </c>
      <c r="N17" s="396">
        <f t="shared" si="0"/>
        <v>0</v>
      </c>
      <c r="O17" s="396">
        <f t="shared" si="0"/>
        <v>0</v>
      </c>
      <c r="P17" s="396">
        <f t="shared" si="0"/>
        <v>0</v>
      </c>
      <c r="Q17" s="396">
        <f t="shared" si="0"/>
        <v>0</v>
      </c>
      <c r="R17" s="396">
        <f t="shared" si="0"/>
        <v>0</v>
      </c>
      <c r="S17" s="396">
        <f t="shared" si="0"/>
        <v>0</v>
      </c>
      <c r="T17" s="396">
        <f t="shared" si="0"/>
        <v>0</v>
      </c>
      <c r="U17" s="396">
        <f t="shared" si="0"/>
        <v>0</v>
      </c>
      <c r="V17" s="364"/>
      <c r="W17" s="396">
        <f t="shared" si="0"/>
        <v>0</v>
      </c>
      <c r="X17" s="364"/>
      <c r="Y17" s="364"/>
      <c r="Z17" s="364"/>
      <c r="AA17" s="173" t="s">
        <v>175</v>
      </c>
      <c r="AB17" s="361">
        <f>IF(I17 &lt;&gt; 0,I17-'1 Counterparty'!K18,0)</f>
        <v>0</v>
      </c>
      <c r="AC17" s="360"/>
      <c r="AD17" s="360"/>
    </row>
    <row r="18" spans="1:30" ht="17.25" customHeight="1">
      <c r="A18" s="294"/>
      <c r="B18" s="372">
        <v>2.1</v>
      </c>
      <c r="C18" s="397" t="s">
        <v>343</v>
      </c>
      <c r="D18" s="390"/>
      <c r="E18" s="364"/>
      <c r="F18" s="364"/>
      <c r="G18" s="368"/>
      <c r="H18" s="364"/>
      <c r="I18" s="396">
        <f t="shared" ref="I18:I19" si="1">SUM(K18:U18)+W18</f>
        <v>0</v>
      </c>
      <c r="J18" s="382"/>
      <c r="K18" s="398"/>
      <c r="L18" s="398"/>
      <c r="M18" s="398"/>
      <c r="N18" s="398"/>
      <c r="O18" s="398"/>
      <c r="P18" s="398"/>
      <c r="Q18" s="398"/>
      <c r="R18" s="398"/>
      <c r="S18" s="398"/>
      <c r="T18" s="398"/>
      <c r="U18" s="398"/>
      <c r="V18" s="364"/>
      <c r="W18" s="398"/>
      <c r="X18" s="364"/>
      <c r="Y18" s="364"/>
      <c r="Z18" s="364"/>
      <c r="AA18" s="173" t="s">
        <v>175</v>
      </c>
      <c r="AB18" s="361">
        <f>IF(I18 &lt;&gt; 0,I18-'1 Counterparty'!K20,0)</f>
        <v>0</v>
      </c>
      <c r="AC18" s="360"/>
      <c r="AD18" s="360"/>
    </row>
    <row r="19" spans="1:30" ht="17.25" customHeight="1">
      <c r="A19" s="294"/>
      <c r="B19" s="372">
        <v>2.9</v>
      </c>
      <c r="C19" s="397" t="s">
        <v>176</v>
      </c>
      <c r="D19" s="390"/>
      <c r="E19" s="364"/>
      <c r="F19" s="364"/>
      <c r="G19" s="368"/>
      <c r="H19" s="364"/>
      <c r="I19" s="396">
        <f t="shared" si="1"/>
        <v>0</v>
      </c>
      <c r="J19" s="382"/>
      <c r="K19" s="398"/>
      <c r="L19" s="398"/>
      <c r="M19" s="398"/>
      <c r="N19" s="398"/>
      <c r="O19" s="398"/>
      <c r="P19" s="398"/>
      <c r="Q19" s="398"/>
      <c r="R19" s="398"/>
      <c r="S19" s="398"/>
      <c r="T19" s="398"/>
      <c r="U19" s="398"/>
      <c r="V19" s="364"/>
      <c r="W19" s="398"/>
      <c r="X19" s="364"/>
      <c r="Y19" s="364"/>
      <c r="Z19" s="364"/>
      <c r="AA19" s="173" t="s">
        <v>175</v>
      </c>
      <c r="AB19" s="361">
        <f>IF(I19 &lt;&gt; 0,I19-'1 Counterparty'!K31,0)</f>
        <v>0</v>
      </c>
      <c r="AC19" s="360"/>
      <c r="AD19" s="360"/>
    </row>
    <row r="20" spans="1:30" ht="17.25" customHeight="1">
      <c r="A20" s="294"/>
      <c r="B20" s="393"/>
      <c r="C20" s="394"/>
      <c r="D20" s="395"/>
      <c r="E20" s="364"/>
      <c r="F20" s="364"/>
      <c r="G20" s="368"/>
      <c r="H20" s="364"/>
      <c r="I20" s="364"/>
      <c r="J20" s="364"/>
      <c r="K20" s="364"/>
      <c r="L20" s="364"/>
      <c r="M20" s="364"/>
      <c r="N20" s="364"/>
      <c r="O20" s="364"/>
      <c r="P20" s="364"/>
      <c r="Q20" s="364"/>
      <c r="R20" s="364"/>
      <c r="S20" s="364"/>
      <c r="T20" s="364"/>
      <c r="U20" s="364"/>
      <c r="V20" s="364"/>
      <c r="W20" s="364"/>
      <c r="X20" s="364"/>
      <c r="Y20" s="364"/>
      <c r="Z20" s="364"/>
      <c r="AA20" s="360"/>
      <c r="AB20" s="361"/>
      <c r="AC20" s="360"/>
      <c r="AD20" s="360"/>
    </row>
    <row r="21" spans="1:30" ht="17.25" customHeight="1">
      <c r="A21" s="294">
        <v>3</v>
      </c>
      <c r="B21" s="388" t="s">
        <v>177</v>
      </c>
      <c r="C21" s="390"/>
      <c r="D21" s="390"/>
      <c r="E21" s="364"/>
      <c r="F21" s="364"/>
      <c r="G21" s="368"/>
      <c r="H21" s="364"/>
      <c r="I21" s="396">
        <f t="shared" ref="I21:I24" si="2">SUM(K21:U21)+W21</f>
        <v>0</v>
      </c>
      <c r="J21" s="382"/>
      <c r="K21" s="396">
        <f>SUM(K22:K24)</f>
        <v>0</v>
      </c>
      <c r="L21" s="396">
        <f t="shared" ref="L21:W21" si="3">SUM(L22:L24)</f>
        <v>0</v>
      </c>
      <c r="M21" s="396">
        <f t="shared" si="3"/>
        <v>0</v>
      </c>
      <c r="N21" s="396">
        <f t="shared" si="3"/>
        <v>0</v>
      </c>
      <c r="O21" s="396">
        <f t="shared" si="3"/>
        <v>0</v>
      </c>
      <c r="P21" s="396">
        <f t="shared" si="3"/>
        <v>0</v>
      </c>
      <c r="Q21" s="396">
        <f t="shared" si="3"/>
        <v>0</v>
      </c>
      <c r="R21" s="396">
        <f t="shared" si="3"/>
        <v>0</v>
      </c>
      <c r="S21" s="396">
        <f t="shared" si="3"/>
        <v>0</v>
      </c>
      <c r="T21" s="396">
        <f t="shared" si="3"/>
        <v>0</v>
      </c>
      <c r="U21" s="396">
        <f t="shared" si="3"/>
        <v>0</v>
      </c>
      <c r="V21" s="364"/>
      <c r="W21" s="396">
        <f t="shared" si="3"/>
        <v>0</v>
      </c>
      <c r="X21" s="364"/>
      <c r="Y21" s="364"/>
      <c r="Z21" s="364"/>
      <c r="AA21" s="173" t="s">
        <v>175</v>
      </c>
      <c r="AB21" s="361">
        <f>IF(I21 &lt;&gt; 0,I21-'1 Counterparty'!K42,0)</f>
        <v>0</v>
      </c>
      <c r="AC21" s="360"/>
      <c r="AD21" s="360"/>
    </row>
    <row r="22" spans="1:30" ht="17.25" customHeight="1">
      <c r="A22" s="294"/>
      <c r="B22" s="372">
        <v>3.1</v>
      </c>
      <c r="C22" s="372" t="s">
        <v>178</v>
      </c>
      <c r="D22" s="390"/>
      <c r="E22" s="364"/>
      <c r="F22" s="364"/>
      <c r="G22" s="368"/>
      <c r="H22" s="364"/>
      <c r="I22" s="396">
        <f t="shared" si="2"/>
        <v>0</v>
      </c>
      <c r="J22" s="382"/>
      <c r="K22" s="398"/>
      <c r="L22" s="398"/>
      <c r="M22" s="398"/>
      <c r="N22" s="398"/>
      <c r="O22" s="398"/>
      <c r="P22" s="398"/>
      <c r="Q22" s="398"/>
      <c r="R22" s="398"/>
      <c r="S22" s="398"/>
      <c r="T22" s="398"/>
      <c r="U22" s="398"/>
      <c r="V22" s="364"/>
      <c r="W22" s="398"/>
      <c r="X22" s="364"/>
      <c r="Y22" s="364"/>
      <c r="Z22" s="364"/>
      <c r="AA22" s="173" t="s">
        <v>175</v>
      </c>
      <c r="AB22" s="361">
        <f>IF(I22 &lt;&gt; 0,I22-'1 Counterparty'!K44,0)</f>
        <v>0</v>
      </c>
      <c r="AC22" s="360"/>
      <c r="AD22" s="360"/>
    </row>
    <row r="23" spans="1:30" ht="17.25" customHeight="1">
      <c r="A23" s="294"/>
      <c r="B23" s="372">
        <v>3.2</v>
      </c>
      <c r="C23" s="372" t="s">
        <v>179</v>
      </c>
      <c r="D23" s="390"/>
      <c r="E23" s="364"/>
      <c r="F23" s="364"/>
      <c r="G23" s="368"/>
      <c r="H23" s="364"/>
      <c r="I23" s="396">
        <f t="shared" si="2"/>
        <v>0</v>
      </c>
      <c r="J23" s="382"/>
      <c r="K23" s="398"/>
      <c r="L23" s="398"/>
      <c r="M23" s="398"/>
      <c r="N23" s="398"/>
      <c r="O23" s="398"/>
      <c r="P23" s="398"/>
      <c r="Q23" s="398"/>
      <c r="R23" s="398"/>
      <c r="S23" s="398"/>
      <c r="T23" s="398"/>
      <c r="U23" s="398"/>
      <c r="V23" s="364"/>
      <c r="W23" s="398"/>
      <c r="X23" s="364"/>
      <c r="Y23" s="364"/>
      <c r="Z23" s="364"/>
      <c r="AA23" s="173" t="s">
        <v>175</v>
      </c>
      <c r="AB23" s="361">
        <f>IF(I23 &lt;&gt; 0,I23-'1 Counterparty'!K66,0)</f>
        <v>0</v>
      </c>
      <c r="AC23" s="360"/>
      <c r="AD23" s="360"/>
    </row>
    <row r="24" spans="1:30" ht="17.25" customHeight="1">
      <c r="A24" s="294"/>
      <c r="B24" s="372">
        <v>3.9</v>
      </c>
      <c r="C24" s="372" t="s">
        <v>180</v>
      </c>
      <c r="D24" s="390"/>
      <c r="E24" s="364"/>
      <c r="F24" s="364"/>
      <c r="G24" s="368"/>
      <c r="H24" s="364"/>
      <c r="I24" s="396">
        <f t="shared" si="2"/>
        <v>0</v>
      </c>
      <c r="J24" s="382"/>
      <c r="K24" s="398"/>
      <c r="L24" s="398"/>
      <c r="M24" s="398"/>
      <c r="N24" s="398"/>
      <c r="O24" s="398"/>
      <c r="P24" s="398"/>
      <c r="Q24" s="398"/>
      <c r="R24" s="398"/>
      <c r="S24" s="398"/>
      <c r="T24" s="398"/>
      <c r="U24" s="398"/>
      <c r="V24" s="364"/>
      <c r="W24" s="398"/>
      <c r="X24" s="364"/>
      <c r="Y24" s="364"/>
      <c r="Z24" s="364"/>
      <c r="AA24" s="173" t="s">
        <v>175</v>
      </c>
      <c r="AB24" s="361">
        <f>IF(I24 &lt;&gt; 0,I24-'1 Counterparty'!K88,0)</f>
        <v>0</v>
      </c>
      <c r="AC24" s="360"/>
      <c r="AD24" s="360"/>
    </row>
    <row r="25" spans="1:30" ht="17.25" customHeight="1">
      <c r="B25" s="368" t="s">
        <v>181</v>
      </c>
      <c r="C25" s="399" t="s">
        <v>272</v>
      </c>
      <c r="D25" s="364"/>
      <c r="E25" s="364"/>
      <c r="F25" s="364"/>
      <c r="G25" s="368"/>
      <c r="H25" s="364"/>
      <c r="I25" s="391">
        <f>'1 Counterparty'!I110</f>
        <v>0</v>
      </c>
      <c r="J25" s="364"/>
      <c r="K25" s="364"/>
      <c r="L25" s="364"/>
      <c r="M25" s="364"/>
      <c r="N25" s="364"/>
      <c r="O25" s="364"/>
      <c r="P25" s="364"/>
      <c r="Q25" s="364"/>
      <c r="R25" s="364"/>
      <c r="S25" s="364"/>
      <c r="T25" s="364"/>
      <c r="U25" s="364"/>
      <c r="V25" s="364"/>
      <c r="W25" s="392">
        <f>I25</f>
        <v>0</v>
      </c>
      <c r="X25" s="364"/>
      <c r="Y25" s="364"/>
      <c r="Z25" s="364"/>
      <c r="AA25" s="360"/>
      <c r="AB25" s="361"/>
      <c r="AC25" s="360"/>
      <c r="AD25" s="360"/>
    </row>
    <row r="26" spans="1:30" ht="17.100000000000001" customHeight="1">
      <c r="B26" s="364"/>
      <c r="C26" s="364"/>
      <c r="D26" s="364"/>
      <c r="E26" s="364"/>
      <c r="F26" s="364"/>
      <c r="G26" s="368"/>
      <c r="H26" s="364"/>
      <c r="I26" s="364"/>
      <c r="J26" s="364"/>
      <c r="K26" s="364"/>
      <c r="L26" s="364"/>
      <c r="M26" s="364"/>
      <c r="N26" s="364"/>
      <c r="O26" s="364"/>
      <c r="P26" s="364"/>
      <c r="Q26" s="364"/>
      <c r="R26" s="364"/>
      <c r="S26" s="364"/>
      <c r="T26" s="364"/>
      <c r="U26" s="364"/>
      <c r="V26" s="364"/>
      <c r="W26" s="364"/>
      <c r="X26" s="364"/>
      <c r="Y26" s="364"/>
      <c r="Z26" s="364"/>
      <c r="AA26" s="360"/>
      <c r="AB26" s="361"/>
      <c r="AC26" s="360"/>
      <c r="AD26" s="360"/>
    </row>
    <row r="27" spans="1:30" ht="17.25" customHeight="1">
      <c r="A27" s="294">
        <v>4</v>
      </c>
      <c r="B27" s="388" t="s">
        <v>273</v>
      </c>
      <c r="C27" s="400"/>
      <c r="D27" s="111"/>
      <c r="E27" s="364"/>
      <c r="F27" s="364"/>
      <c r="G27" s="368"/>
      <c r="H27" s="364"/>
      <c r="I27" s="396">
        <f t="shared" ref="I27" si="4">SUM(K27:U27)+W27</f>
        <v>0</v>
      </c>
      <c r="J27" s="382"/>
      <c r="K27" s="396">
        <f t="shared" ref="K27:U27" si="5">K29+K34+K35</f>
        <v>0</v>
      </c>
      <c r="L27" s="396">
        <f t="shared" si="5"/>
        <v>0</v>
      </c>
      <c r="M27" s="396">
        <f t="shared" si="5"/>
        <v>0</v>
      </c>
      <c r="N27" s="396">
        <f t="shared" si="5"/>
        <v>0</v>
      </c>
      <c r="O27" s="396">
        <f t="shared" si="5"/>
        <v>0</v>
      </c>
      <c r="P27" s="396">
        <f t="shared" si="5"/>
        <v>0</v>
      </c>
      <c r="Q27" s="396">
        <f t="shared" si="5"/>
        <v>0</v>
      </c>
      <c r="R27" s="396">
        <f t="shared" si="5"/>
        <v>0</v>
      </c>
      <c r="S27" s="396">
        <f t="shared" si="5"/>
        <v>0</v>
      </c>
      <c r="T27" s="396">
        <f t="shared" si="5"/>
        <v>0</v>
      </c>
      <c r="U27" s="396">
        <f t="shared" si="5"/>
        <v>0</v>
      </c>
      <c r="V27" s="364"/>
      <c r="W27" s="396">
        <f>W29+W34+W35</f>
        <v>0</v>
      </c>
      <c r="X27" s="364"/>
      <c r="Y27" s="396">
        <f>Y29+Y34+Y35</f>
        <v>0</v>
      </c>
      <c r="Z27" s="364"/>
      <c r="AA27" s="173" t="s">
        <v>175</v>
      </c>
      <c r="AB27" s="361">
        <f>IF(I27 &lt;&gt; 0,I27-'1 Counterparty'!K112,0)</f>
        <v>0</v>
      </c>
      <c r="AC27" s="360"/>
      <c r="AD27" s="360"/>
    </row>
    <row r="28" spans="1:30" ht="17.25" customHeight="1">
      <c r="A28" s="294"/>
      <c r="B28" s="400"/>
      <c r="C28" s="400"/>
      <c r="D28" s="111"/>
      <c r="E28" s="364"/>
      <c r="F28" s="364"/>
      <c r="G28" s="368"/>
      <c r="H28" s="364"/>
      <c r="I28" s="364"/>
      <c r="J28" s="364"/>
      <c r="K28" s="364"/>
      <c r="L28" s="364"/>
      <c r="M28" s="364"/>
      <c r="N28" s="364"/>
      <c r="O28" s="364"/>
      <c r="P28" s="364"/>
      <c r="Q28" s="364"/>
      <c r="R28" s="364"/>
      <c r="S28" s="364"/>
      <c r="T28" s="364"/>
      <c r="U28" s="364"/>
      <c r="V28" s="364"/>
      <c r="W28" s="364"/>
      <c r="X28" s="364"/>
      <c r="Y28" s="364"/>
      <c r="Z28" s="364"/>
      <c r="AA28" s="360"/>
      <c r="AB28" s="361"/>
      <c r="AC28" s="360"/>
      <c r="AD28" s="360"/>
    </row>
    <row r="29" spans="1:30" ht="20.25" customHeight="1">
      <c r="A29" s="294"/>
      <c r="B29" s="294"/>
      <c r="C29" s="400" t="s">
        <v>344</v>
      </c>
      <c r="D29" s="400"/>
      <c r="E29" s="111"/>
      <c r="F29" s="364"/>
      <c r="G29" s="364"/>
      <c r="H29" s="368"/>
      <c r="I29" s="396">
        <f t="shared" ref="I29" si="6">SUM(K29:U29)+W29</f>
        <v>0</v>
      </c>
      <c r="J29" s="382"/>
      <c r="K29" s="396">
        <f t="shared" ref="K29:U29" si="7">K31+K32+K33</f>
        <v>0</v>
      </c>
      <c r="L29" s="396">
        <f t="shared" si="7"/>
        <v>0</v>
      </c>
      <c r="M29" s="396">
        <f t="shared" si="7"/>
        <v>0</v>
      </c>
      <c r="N29" s="396">
        <f t="shared" si="7"/>
        <v>0</v>
      </c>
      <c r="O29" s="396">
        <f t="shared" si="7"/>
        <v>0</v>
      </c>
      <c r="P29" s="396">
        <f t="shared" si="7"/>
        <v>0</v>
      </c>
      <c r="Q29" s="396">
        <f t="shared" si="7"/>
        <v>0</v>
      </c>
      <c r="R29" s="396">
        <f t="shared" si="7"/>
        <v>0</v>
      </c>
      <c r="S29" s="396">
        <f t="shared" si="7"/>
        <v>0</v>
      </c>
      <c r="T29" s="396">
        <f t="shared" si="7"/>
        <v>0</v>
      </c>
      <c r="U29" s="396">
        <f t="shared" si="7"/>
        <v>0</v>
      </c>
      <c r="V29" s="364"/>
      <c r="W29" s="396">
        <f>W31+W32+W33</f>
        <v>0</v>
      </c>
      <c r="X29" s="364"/>
      <c r="Y29" s="396">
        <f>Y31+Y32+Y33</f>
        <v>0</v>
      </c>
      <c r="Z29" s="364"/>
      <c r="AA29" s="173"/>
      <c r="AB29" s="361"/>
      <c r="AC29" s="360"/>
      <c r="AD29" s="360"/>
    </row>
    <row r="30" spans="1:30" ht="14.25" customHeight="1">
      <c r="A30" s="294"/>
      <c r="B30" s="294"/>
      <c r="C30" s="400"/>
      <c r="D30" s="400"/>
      <c r="E30" s="111"/>
      <c r="F30" s="364"/>
      <c r="G30" s="364"/>
      <c r="H30" s="368"/>
      <c r="I30" s="364"/>
      <c r="J30" s="364"/>
      <c r="K30" s="364"/>
      <c r="L30" s="364"/>
      <c r="M30" s="364"/>
      <c r="N30" s="364"/>
      <c r="O30" s="364"/>
      <c r="P30" s="364"/>
      <c r="Q30" s="364"/>
      <c r="R30" s="364"/>
      <c r="S30" s="364"/>
      <c r="T30" s="364"/>
      <c r="U30" s="364"/>
      <c r="V30" s="364"/>
      <c r="W30" s="364"/>
      <c r="X30" s="364"/>
      <c r="Y30" s="364"/>
      <c r="Z30" s="364"/>
      <c r="AA30" s="360"/>
      <c r="AB30" s="361"/>
      <c r="AC30" s="360"/>
      <c r="AD30" s="360"/>
    </row>
    <row r="31" spans="1:30" ht="17.25" customHeight="1">
      <c r="A31" s="294"/>
      <c r="B31" s="294"/>
      <c r="C31" s="401">
        <v>4.0999999999999996</v>
      </c>
      <c r="D31" s="400" t="s">
        <v>345</v>
      </c>
      <c r="E31" s="111"/>
      <c r="F31" s="364"/>
      <c r="G31" s="364"/>
      <c r="H31" s="368"/>
      <c r="I31" s="396">
        <f t="shared" ref="I31" si="8">SUM(K31:U31)+W31</f>
        <v>0</v>
      </c>
      <c r="J31" s="382"/>
      <c r="K31" s="398"/>
      <c r="L31" s="398"/>
      <c r="M31" s="398"/>
      <c r="N31" s="398"/>
      <c r="O31" s="398"/>
      <c r="P31" s="398"/>
      <c r="Q31" s="398"/>
      <c r="R31" s="398"/>
      <c r="S31" s="398"/>
      <c r="T31" s="398"/>
      <c r="U31" s="398"/>
      <c r="V31" s="364"/>
      <c r="W31" s="398"/>
      <c r="X31" s="364"/>
      <c r="Y31" s="398"/>
      <c r="Z31" s="364"/>
      <c r="AA31" s="173"/>
      <c r="AB31" s="361"/>
      <c r="AC31" s="360"/>
      <c r="AD31" s="360"/>
    </row>
    <row r="32" spans="1:30" ht="17.25" customHeight="1">
      <c r="A32" s="294"/>
      <c r="B32" s="294"/>
      <c r="C32" s="401">
        <v>4.2</v>
      </c>
      <c r="D32" s="400" t="s">
        <v>346</v>
      </c>
      <c r="E32" s="111"/>
      <c r="F32" s="364"/>
      <c r="G32" s="364"/>
      <c r="H32" s="368"/>
      <c r="I32" s="396">
        <f t="shared" ref="I32" si="9">SUM(K32:U32)+W32</f>
        <v>0</v>
      </c>
      <c r="J32" s="382"/>
      <c r="K32" s="398"/>
      <c r="L32" s="398"/>
      <c r="M32" s="398"/>
      <c r="N32" s="398"/>
      <c r="O32" s="398"/>
      <c r="P32" s="398"/>
      <c r="Q32" s="398"/>
      <c r="R32" s="398"/>
      <c r="S32" s="398"/>
      <c r="T32" s="398"/>
      <c r="U32" s="398"/>
      <c r="V32" s="364"/>
      <c r="W32" s="398"/>
      <c r="X32" s="364"/>
      <c r="Y32" s="398"/>
      <c r="Z32" s="364"/>
      <c r="AA32" s="173"/>
      <c r="AB32" s="361"/>
      <c r="AC32" s="360"/>
      <c r="AD32" s="360"/>
    </row>
    <row r="33" spans="1:30" ht="17.25" customHeight="1">
      <c r="A33" s="294"/>
      <c r="B33" s="294"/>
      <c r="C33" s="401">
        <v>4.3</v>
      </c>
      <c r="D33" s="400" t="s">
        <v>347</v>
      </c>
      <c r="E33" s="111"/>
      <c r="F33" s="364"/>
      <c r="G33" s="364"/>
      <c r="H33" s="368"/>
      <c r="I33" s="396">
        <f t="shared" ref="I33" si="10">SUM(K33:U33)+W33</f>
        <v>0</v>
      </c>
      <c r="J33" s="382"/>
      <c r="K33" s="398"/>
      <c r="L33" s="398"/>
      <c r="M33" s="398"/>
      <c r="N33" s="398"/>
      <c r="O33" s="398"/>
      <c r="P33" s="398"/>
      <c r="Q33" s="398"/>
      <c r="R33" s="398"/>
      <c r="S33" s="398"/>
      <c r="T33" s="398"/>
      <c r="U33" s="398"/>
      <c r="V33" s="364"/>
      <c r="W33" s="398"/>
      <c r="X33" s="364"/>
      <c r="Y33" s="398"/>
      <c r="Z33" s="364"/>
      <c r="AA33" s="360"/>
      <c r="AB33" s="361"/>
      <c r="AC33" s="360"/>
      <c r="AD33" s="360"/>
    </row>
    <row r="34" spans="1:30" ht="17.25" customHeight="1">
      <c r="A34" s="401"/>
      <c r="B34" s="401">
        <v>4.4000000000000004</v>
      </c>
      <c r="C34" s="400" t="s">
        <v>348</v>
      </c>
      <c r="D34" s="111"/>
      <c r="E34" s="364"/>
      <c r="F34" s="364"/>
      <c r="G34" s="368"/>
      <c r="H34" s="364"/>
      <c r="I34" s="396">
        <f t="shared" ref="I34" si="11">SUM(K34:U34)+W34</f>
        <v>0</v>
      </c>
      <c r="J34" s="382"/>
      <c r="K34" s="398"/>
      <c r="L34" s="398"/>
      <c r="M34" s="398"/>
      <c r="N34" s="398"/>
      <c r="O34" s="398"/>
      <c r="P34" s="398"/>
      <c r="Q34" s="398"/>
      <c r="R34" s="398"/>
      <c r="S34" s="398"/>
      <c r="T34" s="398"/>
      <c r="U34" s="398"/>
      <c r="V34" s="364"/>
      <c r="W34" s="398"/>
      <c r="X34" s="364"/>
      <c r="Y34" s="398"/>
      <c r="Z34" s="364"/>
      <c r="AA34" s="365"/>
      <c r="AB34" s="361"/>
      <c r="AC34" s="360"/>
      <c r="AD34" s="360"/>
    </row>
    <row r="35" spans="1:30" ht="17.25" customHeight="1">
      <c r="A35" s="372"/>
      <c r="B35" s="372" t="s">
        <v>349</v>
      </c>
      <c r="C35" s="372" t="s">
        <v>350</v>
      </c>
      <c r="D35" s="372"/>
      <c r="E35" s="372"/>
      <c r="F35" s="368"/>
      <c r="G35" s="368"/>
      <c r="H35" s="368"/>
      <c r="I35" s="396">
        <f t="shared" ref="I35" si="12">SUM(K35:U35)+W35</f>
        <v>0</v>
      </c>
      <c r="J35" s="382"/>
      <c r="K35" s="398"/>
      <c r="L35" s="398"/>
      <c r="M35" s="398"/>
      <c r="N35" s="398"/>
      <c r="O35" s="398"/>
      <c r="P35" s="398"/>
      <c r="Q35" s="398"/>
      <c r="R35" s="398"/>
      <c r="S35" s="398"/>
      <c r="T35" s="398"/>
      <c r="U35" s="398"/>
      <c r="V35" s="364"/>
      <c r="W35" s="398"/>
      <c r="X35" s="364"/>
      <c r="Y35" s="398"/>
      <c r="Z35" s="364"/>
      <c r="AA35" s="173"/>
      <c r="AB35" s="361"/>
      <c r="AC35" s="360"/>
      <c r="AD35" s="360"/>
    </row>
    <row r="36" spans="1:30" ht="17.25" customHeight="1">
      <c r="A36" s="382"/>
      <c r="B36" s="368"/>
      <c r="C36" s="368"/>
      <c r="D36" s="368"/>
      <c r="E36" s="368"/>
      <c r="F36" s="368"/>
      <c r="G36" s="368"/>
      <c r="H36" s="368"/>
      <c r="I36" s="368"/>
      <c r="J36" s="368"/>
      <c r="K36" s="368"/>
      <c r="L36" s="368"/>
      <c r="M36" s="368"/>
      <c r="N36" s="368"/>
      <c r="O36" s="368"/>
      <c r="P36" s="368"/>
      <c r="Q36" s="368"/>
      <c r="R36" s="368"/>
      <c r="S36" s="368"/>
      <c r="T36" s="368"/>
      <c r="U36" s="368"/>
      <c r="V36" s="364"/>
      <c r="W36" s="368"/>
      <c r="X36" s="364"/>
      <c r="Y36" s="364"/>
      <c r="Z36" s="364"/>
      <c r="AA36" s="365"/>
      <c r="AB36" s="361"/>
      <c r="AC36" s="360"/>
      <c r="AD36" s="360"/>
    </row>
    <row r="37" spans="1:30" ht="17.25" customHeight="1">
      <c r="A37" s="368"/>
      <c r="B37" s="368" t="s">
        <v>185</v>
      </c>
      <c r="C37" s="399" t="s">
        <v>282</v>
      </c>
      <c r="D37" s="399"/>
      <c r="E37" s="368"/>
      <c r="F37" s="368"/>
      <c r="G37" s="368"/>
      <c r="H37" s="368"/>
      <c r="I37" s="392">
        <f>'1 Counterparty'!K138</f>
        <v>0</v>
      </c>
      <c r="J37" s="368"/>
      <c r="K37" s="368"/>
      <c r="L37" s="368"/>
      <c r="M37" s="368"/>
      <c r="N37" s="368"/>
      <c r="O37" s="368"/>
      <c r="P37" s="368"/>
      <c r="Q37" s="368"/>
      <c r="R37" s="368"/>
      <c r="S37" s="368"/>
      <c r="T37" s="368"/>
      <c r="U37" s="368"/>
      <c r="V37" s="364"/>
      <c r="W37" s="392">
        <f>I37</f>
        <v>0</v>
      </c>
      <c r="X37" s="364"/>
      <c r="Y37" s="364"/>
      <c r="Z37" s="364"/>
      <c r="AA37" s="365"/>
      <c r="AB37" s="361"/>
      <c r="AC37" s="360"/>
      <c r="AD37" s="360"/>
    </row>
    <row r="38" spans="1:30" ht="17.25" customHeight="1">
      <c r="A38" s="368"/>
      <c r="B38" s="368" t="s">
        <v>186</v>
      </c>
      <c r="C38" s="399" t="s">
        <v>283</v>
      </c>
      <c r="D38" s="399"/>
      <c r="E38" s="368"/>
      <c r="F38" s="368"/>
      <c r="G38" s="368"/>
      <c r="H38" s="368"/>
      <c r="I38" s="392">
        <f>'1 Counterparty'!K139</f>
        <v>0</v>
      </c>
      <c r="J38" s="368"/>
      <c r="K38" s="368"/>
      <c r="L38" s="368"/>
      <c r="M38" s="368"/>
      <c r="N38" s="368"/>
      <c r="O38" s="368"/>
      <c r="P38" s="368"/>
      <c r="Q38" s="368"/>
      <c r="R38" s="368"/>
      <c r="S38" s="368"/>
      <c r="T38" s="368"/>
      <c r="U38" s="368"/>
      <c r="V38" s="364"/>
      <c r="W38" s="404">
        <f>I38</f>
        <v>0</v>
      </c>
      <c r="X38" s="364"/>
      <c r="Y38" s="364"/>
      <c r="Z38" s="364"/>
      <c r="AA38" s="365"/>
      <c r="AB38" s="361"/>
      <c r="AC38" s="360"/>
      <c r="AD38" s="360"/>
    </row>
    <row r="39" spans="1:30" ht="17.25" customHeight="1">
      <c r="A39" s="382"/>
      <c r="B39" s="368"/>
      <c r="C39" s="368"/>
      <c r="D39" s="368"/>
      <c r="E39" s="368"/>
      <c r="F39" s="368"/>
      <c r="G39" s="368"/>
      <c r="H39" s="368"/>
      <c r="I39" s="368"/>
      <c r="J39" s="368"/>
      <c r="K39" s="368"/>
      <c r="L39" s="368"/>
      <c r="M39" s="368"/>
      <c r="N39" s="368"/>
      <c r="O39" s="368"/>
      <c r="P39" s="368"/>
      <c r="Q39" s="368"/>
      <c r="R39" s="368"/>
      <c r="S39" s="368"/>
      <c r="T39" s="368"/>
      <c r="U39" s="368"/>
      <c r="V39" s="364"/>
      <c r="W39" s="368"/>
      <c r="X39" s="364"/>
      <c r="Y39" s="364"/>
      <c r="Z39" s="364"/>
      <c r="AA39" s="365"/>
      <c r="AB39" s="361"/>
      <c r="AC39" s="360"/>
      <c r="AD39" s="360"/>
    </row>
    <row r="40" spans="1:30" ht="17.25" customHeight="1">
      <c r="A40" s="294">
        <v>5</v>
      </c>
      <c r="B40" s="405" t="s">
        <v>188</v>
      </c>
      <c r="C40" s="368"/>
      <c r="D40" s="368"/>
      <c r="E40" s="368"/>
      <c r="F40" s="368"/>
      <c r="G40" s="368"/>
      <c r="H40" s="368"/>
      <c r="I40" s="406">
        <f t="shared" ref="I40" si="13">SUM(K40:U40)+W40</f>
        <v>0</v>
      </c>
      <c r="J40" s="382"/>
      <c r="K40" s="398"/>
      <c r="L40" s="398"/>
      <c r="M40" s="398"/>
      <c r="N40" s="398"/>
      <c r="O40" s="398"/>
      <c r="P40" s="398"/>
      <c r="Q40" s="398"/>
      <c r="R40" s="398"/>
      <c r="S40" s="398"/>
      <c r="T40" s="398"/>
      <c r="U40" s="398"/>
      <c r="V40" s="364"/>
      <c r="W40" s="398"/>
      <c r="X40" s="364"/>
      <c r="Y40" s="364"/>
      <c r="Z40" s="364"/>
      <c r="AA40" s="173" t="s">
        <v>175</v>
      </c>
      <c r="AB40" s="361">
        <f>IF(I40 &lt;&gt; 0,I40-'1 Counterparty'!K141,0)</f>
        <v>0</v>
      </c>
      <c r="AC40" s="360"/>
      <c r="AD40" s="360"/>
    </row>
    <row r="41" spans="1:30" ht="17.25" customHeight="1">
      <c r="A41" s="294"/>
      <c r="B41" s="368"/>
      <c r="C41" s="368"/>
      <c r="D41" s="368"/>
      <c r="E41" s="368"/>
      <c r="F41" s="368"/>
      <c r="G41" s="368"/>
      <c r="H41" s="368"/>
      <c r="I41" s="368"/>
      <c r="J41" s="368"/>
      <c r="K41" s="368"/>
      <c r="L41" s="368"/>
      <c r="M41" s="368"/>
      <c r="N41" s="368"/>
      <c r="O41" s="368"/>
      <c r="P41" s="368"/>
      <c r="Q41" s="368"/>
      <c r="R41" s="368"/>
      <c r="S41" s="368"/>
      <c r="T41" s="368"/>
      <c r="U41" s="368"/>
      <c r="V41" s="364"/>
      <c r="W41" s="368"/>
      <c r="X41" s="364"/>
      <c r="Y41" s="364"/>
      <c r="Z41" s="364"/>
      <c r="AA41" s="365"/>
      <c r="AB41" s="361"/>
      <c r="AC41" s="360"/>
      <c r="AD41" s="360"/>
    </row>
    <row r="42" spans="1:30" ht="17.25" customHeight="1">
      <c r="A42" s="294">
        <v>6</v>
      </c>
      <c r="B42" s="407" t="s">
        <v>189</v>
      </c>
      <c r="C42" s="390"/>
      <c r="D42" s="368"/>
      <c r="E42" s="368"/>
      <c r="F42" s="368"/>
      <c r="G42" s="368"/>
      <c r="H42" s="368"/>
      <c r="I42" s="391">
        <f>'1 Counterparty'!K163</f>
        <v>0</v>
      </c>
      <c r="J42" s="368"/>
      <c r="K42" s="368"/>
      <c r="L42" s="368"/>
      <c r="M42" s="368"/>
      <c r="N42" s="368"/>
      <c r="O42" s="368"/>
      <c r="P42" s="368"/>
      <c r="Q42" s="368"/>
      <c r="R42" s="368"/>
      <c r="S42" s="368"/>
      <c r="T42" s="368"/>
      <c r="U42" s="368"/>
      <c r="V42" s="364"/>
      <c r="W42" s="391">
        <f>I42</f>
        <v>0</v>
      </c>
      <c r="X42" s="364"/>
      <c r="Y42" s="364"/>
      <c r="Z42" s="364"/>
      <c r="AA42" s="173" t="s">
        <v>175</v>
      </c>
      <c r="AB42" s="361">
        <f>IF(I42 &lt;&gt; 0,I42-'1 Counterparty'!K163,0)</f>
        <v>0</v>
      </c>
      <c r="AC42" s="360"/>
      <c r="AD42" s="360"/>
    </row>
    <row r="43" spans="1:30" ht="17.25" customHeight="1">
      <c r="A43" s="294"/>
      <c r="B43" s="393"/>
      <c r="C43" s="408"/>
      <c r="D43" s="368"/>
      <c r="E43" s="368"/>
      <c r="F43" s="368"/>
      <c r="G43" s="368"/>
      <c r="H43" s="368"/>
      <c r="I43" s="368"/>
      <c r="J43" s="368"/>
      <c r="K43" s="368"/>
      <c r="L43" s="368"/>
      <c r="M43" s="368"/>
      <c r="N43" s="368"/>
      <c r="O43" s="368"/>
      <c r="P43" s="368"/>
      <c r="Q43" s="368"/>
      <c r="R43" s="368"/>
      <c r="S43" s="368"/>
      <c r="T43" s="368"/>
      <c r="U43" s="368"/>
      <c r="V43" s="364"/>
      <c r="W43" s="399"/>
      <c r="X43" s="364"/>
      <c r="Y43" s="364"/>
      <c r="Z43" s="364"/>
      <c r="AA43" s="365"/>
      <c r="AB43" s="361"/>
      <c r="AC43" s="360"/>
      <c r="AD43" s="360"/>
    </row>
    <row r="44" spans="1:30" ht="17.25" customHeight="1">
      <c r="A44" s="294">
        <v>7</v>
      </c>
      <c r="B44" s="407" t="s">
        <v>193</v>
      </c>
      <c r="C44" s="368"/>
      <c r="D44" s="368"/>
      <c r="E44" s="368"/>
      <c r="F44" s="368"/>
      <c r="G44" s="368"/>
      <c r="H44" s="368"/>
      <c r="I44" s="391">
        <f>'1 Counterparty'!K180</f>
        <v>0</v>
      </c>
      <c r="J44" s="382"/>
      <c r="K44" s="368"/>
      <c r="L44" s="368"/>
      <c r="M44" s="368"/>
      <c r="N44" s="368"/>
      <c r="O44" s="368"/>
      <c r="P44" s="368"/>
      <c r="Q44" s="368"/>
      <c r="R44" s="368"/>
      <c r="S44" s="368"/>
      <c r="T44" s="368"/>
      <c r="U44" s="368"/>
      <c r="V44" s="364"/>
      <c r="W44" s="391">
        <f>I44</f>
        <v>0</v>
      </c>
      <c r="X44" s="364"/>
      <c r="Y44" s="364"/>
      <c r="Z44" s="364"/>
      <c r="AA44" s="173" t="s">
        <v>175</v>
      </c>
      <c r="AB44" s="361">
        <f>IF(I44 &lt;&gt; 0,I44-'1 Counterparty'!K180,0)</f>
        <v>0</v>
      </c>
      <c r="AC44" s="360"/>
      <c r="AD44" s="360"/>
    </row>
    <row r="45" spans="1:30" ht="17.25" customHeight="1">
      <c r="A45" s="294"/>
      <c r="B45" s="393"/>
      <c r="C45" s="368"/>
      <c r="D45" s="368"/>
      <c r="E45" s="368"/>
      <c r="F45" s="368"/>
      <c r="G45" s="368"/>
      <c r="H45" s="368"/>
      <c r="I45" s="368"/>
      <c r="J45" s="368"/>
      <c r="K45" s="368"/>
      <c r="L45" s="368"/>
      <c r="M45" s="368"/>
      <c r="N45" s="368"/>
      <c r="O45" s="368"/>
      <c r="P45" s="368"/>
      <c r="Q45" s="368"/>
      <c r="R45" s="368"/>
      <c r="S45" s="368"/>
      <c r="T45" s="368"/>
      <c r="U45" s="368"/>
      <c r="V45" s="364"/>
      <c r="W45" s="399"/>
      <c r="X45" s="364"/>
      <c r="Y45" s="364"/>
      <c r="Z45" s="364"/>
      <c r="AA45" s="365"/>
      <c r="AB45" s="361"/>
      <c r="AC45" s="360"/>
      <c r="AD45" s="360"/>
    </row>
    <row r="46" spans="1:30" ht="17.25" customHeight="1">
      <c r="A46" s="294">
        <v>8</v>
      </c>
      <c r="B46" s="407" t="s">
        <v>194</v>
      </c>
      <c r="C46" s="368"/>
      <c r="D46" s="368"/>
      <c r="E46" s="368"/>
      <c r="F46" s="368"/>
      <c r="G46" s="368"/>
      <c r="H46" s="368"/>
      <c r="I46" s="391">
        <f>'1 Counterparty'!K202</f>
        <v>0</v>
      </c>
      <c r="J46" s="368"/>
      <c r="K46" s="368"/>
      <c r="L46" s="368"/>
      <c r="M46" s="368"/>
      <c r="N46" s="368"/>
      <c r="O46" s="368"/>
      <c r="P46" s="368"/>
      <c r="Q46" s="368"/>
      <c r="R46" s="368"/>
      <c r="S46" s="368"/>
      <c r="T46" s="368"/>
      <c r="U46" s="368"/>
      <c r="V46" s="364"/>
      <c r="W46" s="391">
        <f>I46</f>
        <v>0</v>
      </c>
      <c r="X46" s="364"/>
      <c r="Y46" s="364"/>
      <c r="Z46" s="364"/>
      <c r="AA46" s="173" t="s">
        <v>175</v>
      </c>
      <c r="AB46" s="361">
        <f>IF(I46 &lt;&gt; 0,I46-'1 Counterparty'!K202,0)</f>
        <v>0</v>
      </c>
      <c r="AC46" s="360"/>
      <c r="AD46" s="360"/>
    </row>
    <row r="47" spans="1:30" ht="17.25" customHeight="1">
      <c r="B47" s="382"/>
      <c r="C47" s="368"/>
      <c r="D47" s="368"/>
      <c r="E47" s="368"/>
      <c r="F47" s="368"/>
      <c r="G47" s="368"/>
      <c r="H47" s="368"/>
      <c r="I47" s="368"/>
      <c r="J47" s="368"/>
      <c r="K47" s="368"/>
      <c r="L47" s="368"/>
      <c r="M47" s="368"/>
      <c r="N47" s="368"/>
      <c r="O47" s="368"/>
      <c r="P47" s="368"/>
      <c r="Q47" s="368"/>
      <c r="R47" s="368"/>
      <c r="S47" s="368"/>
      <c r="T47" s="368"/>
      <c r="U47" s="368"/>
      <c r="V47" s="364"/>
      <c r="W47" s="368"/>
      <c r="X47" s="364"/>
      <c r="Y47" s="364"/>
      <c r="Z47" s="364"/>
      <c r="AA47" s="365"/>
      <c r="AB47" s="361"/>
      <c r="AC47" s="360"/>
      <c r="AD47" s="360"/>
    </row>
    <row r="48" spans="1:30" ht="17.25" customHeight="1">
      <c r="A48" s="294">
        <v>9</v>
      </c>
      <c r="B48" s="407" t="s">
        <v>197</v>
      </c>
      <c r="C48" s="390"/>
      <c r="D48" s="390"/>
      <c r="E48" s="390"/>
      <c r="F48" s="390"/>
      <c r="G48" s="368"/>
      <c r="H48" s="368"/>
      <c r="I48" s="406">
        <f>I15+I17+I21-I25+I27-I37+I38+I40+I42+I44+I46</f>
        <v>0</v>
      </c>
      <c r="J48" s="409"/>
      <c r="K48" s="406">
        <f t="shared" ref="K48:U48" si="14">K17+K21+K27+K40</f>
        <v>0</v>
      </c>
      <c r="L48" s="406">
        <f t="shared" si="14"/>
        <v>0</v>
      </c>
      <c r="M48" s="406">
        <f t="shared" si="14"/>
        <v>0</v>
      </c>
      <c r="N48" s="406">
        <f t="shared" si="14"/>
        <v>0</v>
      </c>
      <c r="O48" s="406">
        <f t="shared" si="14"/>
        <v>0</v>
      </c>
      <c r="P48" s="406">
        <f t="shared" si="14"/>
        <v>0</v>
      </c>
      <c r="Q48" s="406">
        <f t="shared" si="14"/>
        <v>0</v>
      </c>
      <c r="R48" s="406">
        <f t="shared" si="14"/>
        <v>0</v>
      </c>
      <c r="S48" s="406">
        <f t="shared" si="14"/>
        <v>0</v>
      </c>
      <c r="T48" s="406">
        <f t="shared" si="14"/>
        <v>0</v>
      </c>
      <c r="U48" s="406">
        <f t="shared" si="14"/>
        <v>0</v>
      </c>
      <c r="V48" s="403"/>
      <c r="W48" s="406">
        <f>W15+W17+W21-W25+W27-W37+W38+W40+W42+W44+W46</f>
        <v>0</v>
      </c>
      <c r="X48" s="364"/>
      <c r="Y48" s="364"/>
      <c r="Z48" s="364"/>
      <c r="AA48" s="173" t="s">
        <v>175</v>
      </c>
      <c r="AB48" s="361">
        <f>IF(I48 &lt;&gt; 0,I48-'1 Counterparty'!K217,0)</f>
        <v>0</v>
      </c>
      <c r="AC48" s="360"/>
      <c r="AD48" s="360"/>
    </row>
    <row r="49" spans="2:30" ht="17.25" customHeight="1">
      <c r="B49" s="410" t="s">
        <v>303</v>
      </c>
      <c r="C49" s="368"/>
      <c r="D49" s="368"/>
      <c r="E49" s="368"/>
      <c r="F49" s="368"/>
      <c r="G49" s="368"/>
      <c r="H49" s="368"/>
      <c r="I49" s="368"/>
      <c r="J49" s="368"/>
      <c r="K49" s="368"/>
      <c r="L49" s="368"/>
      <c r="M49" s="368"/>
      <c r="N49" s="368"/>
      <c r="O49" s="368"/>
      <c r="P49" s="368"/>
      <c r="Q49" s="368"/>
      <c r="R49" s="368"/>
      <c r="S49" s="368"/>
      <c r="T49" s="368"/>
      <c r="U49" s="368"/>
      <c r="V49" s="364"/>
      <c r="W49" s="364"/>
      <c r="X49" s="364"/>
      <c r="Y49" s="364"/>
      <c r="Z49" s="364"/>
      <c r="AA49" s="360"/>
      <c r="AB49" s="361"/>
      <c r="AC49" s="360"/>
      <c r="AD49" s="360"/>
    </row>
    <row r="50" spans="2:30" ht="17.25" customHeight="1">
      <c r="B50" s="382"/>
      <c r="C50" s="368"/>
      <c r="D50" s="368"/>
      <c r="E50" s="368"/>
      <c r="F50" s="368"/>
      <c r="G50" s="368"/>
      <c r="H50" s="368"/>
      <c r="I50" s="368"/>
      <c r="J50" s="368"/>
      <c r="K50" s="368"/>
      <c r="L50" s="368"/>
      <c r="M50" s="368"/>
      <c r="N50" s="368"/>
      <c r="O50" s="368"/>
      <c r="P50" s="368"/>
      <c r="Q50" s="368"/>
      <c r="R50" s="368"/>
      <c r="S50" s="368"/>
      <c r="T50" s="368"/>
      <c r="U50" s="368"/>
      <c r="V50" s="364"/>
      <c r="W50" s="364"/>
      <c r="X50" s="364"/>
      <c r="Y50" s="364"/>
      <c r="Z50" s="364"/>
      <c r="AA50" s="360"/>
      <c r="AB50" s="361"/>
      <c r="AC50" s="360"/>
      <c r="AD50" s="360"/>
    </row>
    <row r="51" spans="2:30" ht="17.25" customHeight="1">
      <c r="B51" s="411" t="s">
        <v>351</v>
      </c>
      <c r="C51" s="412"/>
      <c r="D51" s="412" t="s">
        <v>352</v>
      </c>
      <c r="E51" s="412"/>
      <c r="F51" s="412"/>
      <c r="G51" s="413"/>
      <c r="H51" s="364"/>
      <c r="I51" s="392">
        <f>Summary!K45</f>
        <v>0</v>
      </c>
      <c r="J51" s="382"/>
      <c r="K51" s="382"/>
      <c r="L51" s="382"/>
      <c r="M51" s="382"/>
      <c r="N51" s="382"/>
      <c r="O51" s="382"/>
      <c r="P51" s="382"/>
      <c r="Q51" s="382"/>
      <c r="R51" s="382"/>
      <c r="S51" s="382"/>
      <c r="T51" s="382"/>
      <c r="U51" s="382"/>
      <c r="V51" s="364"/>
      <c r="W51" s="364"/>
      <c r="X51" s="364"/>
      <c r="Y51" s="364"/>
      <c r="Z51" s="364"/>
      <c r="AA51" s="467" t="s">
        <v>168</v>
      </c>
      <c r="AB51" s="451">
        <f>COUNTIF(AB15:AB48,"&gt;0.2")+COUNTIF(AB15:AB48,"&lt;-0.2")</f>
        <v>0</v>
      </c>
      <c r="AC51" s="360"/>
      <c r="AD51" s="360"/>
    </row>
    <row r="52" spans="2:30" ht="17.25" customHeight="1">
      <c r="B52" s="414"/>
      <c r="C52" s="364"/>
      <c r="D52" s="364"/>
      <c r="E52" s="364"/>
      <c r="F52" s="364"/>
      <c r="G52" s="368"/>
      <c r="H52" s="364"/>
      <c r="I52" s="364"/>
      <c r="J52" s="364"/>
      <c r="K52" s="364"/>
      <c r="L52" s="382"/>
      <c r="M52" s="382"/>
      <c r="N52" s="382"/>
      <c r="O52" s="382"/>
      <c r="P52" s="382"/>
      <c r="Q52" s="382"/>
      <c r="R52" s="382"/>
      <c r="S52" s="382"/>
      <c r="T52" s="382"/>
      <c r="U52" s="382"/>
      <c r="V52" s="364"/>
      <c r="W52" s="364"/>
      <c r="X52" s="364"/>
      <c r="Y52" s="364"/>
      <c r="Z52" s="364"/>
      <c r="AA52" s="360"/>
      <c r="AB52" s="361"/>
      <c r="AC52" s="360"/>
      <c r="AD52" s="360"/>
    </row>
    <row r="53" spans="2:30" ht="17.25" customHeight="1">
      <c r="B53" s="382"/>
      <c r="C53" s="382"/>
      <c r="D53" s="382"/>
      <c r="E53" s="382"/>
      <c r="F53" s="382"/>
      <c r="G53" s="368"/>
      <c r="H53" s="382"/>
      <c r="I53" s="382"/>
      <c r="J53" s="382"/>
      <c r="K53" s="382"/>
      <c r="L53" s="382"/>
      <c r="M53" s="382"/>
      <c r="N53" s="382"/>
      <c r="O53" s="382"/>
      <c r="P53" s="382"/>
      <c r="Q53" s="382"/>
      <c r="R53" s="382"/>
      <c r="S53" s="382"/>
      <c r="T53" s="382"/>
      <c r="U53" s="382"/>
      <c r="V53" s="364"/>
      <c r="W53" s="364"/>
      <c r="X53" s="364"/>
      <c r="Y53" s="364"/>
      <c r="Z53" s="364"/>
      <c r="AA53" s="360"/>
      <c r="AB53" s="361"/>
      <c r="AC53" s="360"/>
      <c r="AD53" s="360"/>
    </row>
    <row r="54" spans="2:30" ht="30" customHeight="1">
      <c r="AA54" s="360"/>
      <c r="AB54" s="361"/>
      <c r="AC54" s="360"/>
      <c r="AD54" s="360"/>
    </row>
    <row r="55" spans="2:30">
      <c r="AA55" s="360"/>
      <c r="AB55" s="361"/>
      <c r="AC55" s="360"/>
      <c r="AD55" s="360"/>
    </row>
    <row r="56" spans="2:30">
      <c r="AA56" s="360"/>
      <c r="AB56" s="361"/>
      <c r="AC56" s="360"/>
      <c r="AD56" s="360"/>
    </row>
    <row r="57" spans="2:30">
      <c r="AA57" s="360"/>
      <c r="AB57" s="361"/>
      <c r="AC57" s="360"/>
      <c r="AD57" s="360"/>
    </row>
  </sheetData>
  <mergeCells count="9">
    <mergeCell ref="H8:K8"/>
    <mergeCell ref="M8:W8"/>
    <mergeCell ref="B10:Y10"/>
    <mergeCell ref="B2:K2"/>
    <mergeCell ref="M2:Q2"/>
    <mergeCell ref="B4:K4"/>
    <mergeCell ref="M4:W4"/>
    <mergeCell ref="B5:K5"/>
    <mergeCell ref="B6:K6"/>
  </mergeCells>
  <conditionalFormatting sqref="M2">
    <cfRule type="containsText" dxfId="21" priority="3" operator="containsText" text="Check validation errors below">
      <formula>NOT(ISERROR(SEARCH("Check validation errors below",M2)))</formula>
    </cfRule>
  </conditionalFormatting>
  <conditionalFormatting sqref="AB1:AB1048576">
    <cfRule type="cellIs" dxfId="20" priority="1" operator="lessThan">
      <formula>0</formula>
    </cfRule>
    <cfRule type="cellIs" dxfId="19" priority="2" operator="greaterThan">
      <formula>0</formula>
    </cfRule>
  </conditionalFormatting>
  <pageMargins left="0.7" right="0.7" top="0.75" bottom="0.75" header="0.3" footer="0.3"/>
  <pageSetup paperSize="9" scale="27" orientation="portrait" r:id="rId1"/>
  <headerFooter>
    <oddHeader>&amp;C&amp;"Calibri"&amp;10&amp;K000000 UNCLASSIFIED&amp;1#_x000D_</oddHeader>
    <oddFooter>&amp;C_x000D_&amp;1#&amp;"Calibri"&amp;10&amp;K000000 UNCLASSIFIED</oddFooter>
  </headerFooter>
  <colBreaks count="1" manualBreakCount="1">
    <brk id="26"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f8c6de0-13ee-4e4a-9d64-2f3fbf66de3d" xsi:nil="true"/>
    <_dlc_DocId xmlns="11fb6a34-6e60-43a8-9570-c7d9a80802da">XYM3HSXCN6TQ-346187183-170</_dlc_DocId>
    <_dlc_DocIdUrl xmlns="11fb6a34-6e60-43a8-9570-c7d9a80802da">
      <Url>https://rbnzgovt.sharepoint.com/sites/Policy-DepositTakers/_layouts/15/DocIdRedir.aspx?ID=XYM3HSXCN6TQ-346187183-170</Url>
      <Description>XYM3HSXCN6TQ-346187183-170</Description>
    </_dlc_DocIdUrl>
    <RBNZ_Lex_Matter_ID xmlns="bf8c6de0-13ee-4e4a-9d64-2f3fbf66de3d" xsi:nil="true"/>
    <i0f84bba906045b4af568ee102a52dcb xmlns="11fb6a34-6e60-43a8-9570-c7d9a80802da">
      <Terms xmlns="http://schemas.microsoft.com/office/infopath/2007/PartnerControls"/>
    </i0f84bba906045b4af568ee102a52dcb>
    <o1fc51420beb4d48b7fbb659a5cd6f7a xmlns="bf8c6de0-13ee-4e4a-9d64-2f3fbf66de3d">
      <Terms xmlns="http://schemas.microsoft.com/office/infopath/2007/PartnerControls"/>
    </o1fc51420beb4d48b7fbb659a5cd6f7a>
    <jad2f16dc13d4c95b311e70584e15a42 xmlns="bf8c6de0-13ee-4e4a-9d64-2f3fbf66de3d">
      <Terms xmlns="http://schemas.microsoft.com/office/infopath/2007/PartnerControls"/>
    </jad2f16dc13d4c95b311e70584e15a42>
    <f15f6b2ab1c34acd861f4cc0575bb950 xmlns="bf8c6de0-13ee-4e4a-9d64-2f3fbf66de3d">
      <Terms xmlns="http://schemas.microsoft.com/office/infopath/2007/PartnerControls"/>
    </f15f6b2ab1c34acd861f4cc0575bb950>
    <k4f0c62bb9944748b86d7a1b201aecc9 xmlns="bf8c6de0-13ee-4e4a-9d64-2f3fbf66de3d">
      <Terms xmlns="http://schemas.microsoft.com/office/infopath/2007/PartnerControls"/>
    </k4f0c62bb9944748b86d7a1b201aecc9>
  </documentManagement>
</p:properties>
</file>

<file path=customXml/item3.xml><?xml version="1.0" encoding="utf-8"?>
<?mso-contentType ?>
<SharedContentType xmlns="Microsoft.SharePoint.Taxonomy.ContentTypeSync" SourceId="0a96ef04-aa34-4189-a720-17bd0c6c30fd" ContentTypeId="0x010100FE3B0EADF4F0FD4B8BA4BFFA70ABFC22" PreviousValue="false"/>
</file>

<file path=customXml/item4.xml><?xml version="1.0" encoding="utf-8"?>
<ct:contentTypeSchema xmlns:ct="http://schemas.microsoft.com/office/2006/metadata/contentType" xmlns:ma="http://schemas.microsoft.com/office/2006/metadata/properties/metaAttributes" ct:_="" ma:_="" ma:contentTypeName="RBNZ Base Document" ma:contentTypeID="0x010100FE3B0EADF4F0FD4B8BA4BFFA70ABFC220044654D926088D14D80360609A41D4A62" ma:contentTypeVersion="18" ma:contentTypeDescription="Create a new document." ma:contentTypeScope="" ma:versionID="6905ab9a0e9a2cd9568069ad26459508">
  <xsd:schema xmlns:xsd="http://www.w3.org/2001/XMLSchema" xmlns:xs="http://www.w3.org/2001/XMLSchema" xmlns:p="http://schemas.microsoft.com/office/2006/metadata/properties" xmlns:ns2="bf8c6de0-13ee-4e4a-9d64-2f3fbf66de3d" xmlns:ns3="11fb6a34-6e60-43a8-9570-c7d9a80802da" xmlns:ns4="3e20cdc3-34b8-4237-be7d-b065496a0572" targetNamespace="http://schemas.microsoft.com/office/2006/metadata/properties" ma:root="true" ma:fieldsID="306eb41bcb08f76f5b3d9682b14852f2" ns2:_="" ns3:_="" ns4:_="">
    <xsd:import namespace="bf8c6de0-13ee-4e4a-9d64-2f3fbf66de3d"/>
    <xsd:import namespace="11fb6a34-6e60-43a8-9570-c7d9a80802da"/>
    <xsd:import namespace="3e20cdc3-34b8-4237-be7d-b065496a0572"/>
    <xsd:element name="properties">
      <xsd:complexType>
        <xsd:sequence>
          <xsd:element name="documentManagement">
            <xsd:complexType>
              <xsd:all>
                <xsd:element ref="ns2:o1fc51420beb4d48b7fbb659a5cd6f7a" minOccurs="0"/>
                <xsd:element ref="ns2:TaxCatchAll" minOccurs="0"/>
                <xsd:element ref="ns2:TaxCatchAllLabel" minOccurs="0"/>
                <xsd:element ref="ns2:jad2f16dc13d4c95b311e70584e15a42" minOccurs="0"/>
                <xsd:element ref="ns2:f15f6b2ab1c34acd861f4cc0575bb950" minOccurs="0"/>
                <xsd:element ref="ns2:RBNZ_Lex_Matter_ID" minOccurs="0"/>
                <xsd:element ref="ns3:i0f84bba906045b4af568ee102a52dcb" minOccurs="0"/>
                <xsd:element ref="ns2:k4f0c62bb9944748b86d7a1b201aecc9" minOccurs="0"/>
                <xsd:element ref="ns3:_dlc_DocId" minOccurs="0"/>
                <xsd:element ref="ns3:_dlc_DocIdUrl" minOccurs="0"/>
                <xsd:element ref="ns3:_dlc_DocIdPersistId" minOccurs="0"/>
                <xsd:element ref="ns4:MediaServiceMetadata" minOccurs="0"/>
                <xsd:element ref="ns4:MediaServiceFastMetadata"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8c6de0-13ee-4e4a-9d64-2f3fbf66de3d" elementFormDefault="qualified">
    <xsd:import namespace="http://schemas.microsoft.com/office/2006/documentManagement/types"/>
    <xsd:import namespace="http://schemas.microsoft.com/office/infopath/2007/PartnerControls"/>
    <xsd:element name="o1fc51420beb4d48b7fbb659a5cd6f7a" ma:index="8" nillable="true" ma:taxonomy="true" ma:internalName="o1fc51420beb4d48b7fbb659a5cd6f7a" ma:taxonomyFieldName="RBNZ_BusinessClassification" ma:displayName="Business Classification" ma:fieldId="{81fc5142-0beb-4d48-b7fb-b659a5cd6f7a}" ma:sspId="0a96ef04-aa34-4189-a720-17bd0c6c30fd" ma:termSetId="f31fc189-1cdf-4a11-acb9-fc8ee77e902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e5cea0be-d07d-4c2d-b0ff-9da1997d4fa7}" ma:internalName="TaxCatchAll" ma:showField="CatchAllData"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5cea0be-d07d-4c2d-b0ff-9da1997d4fa7}" ma:internalName="TaxCatchAllLabel" ma:readOnly="true" ma:showField="CatchAllDataLabel" ma:web="11fb6a34-6e60-43a8-9570-c7d9a80802da">
      <xsd:complexType>
        <xsd:complexContent>
          <xsd:extension base="dms:MultiChoiceLookup">
            <xsd:sequence>
              <xsd:element name="Value" type="dms:Lookup" maxOccurs="unbounded" minOccurs="0" nillable="true"/>
            </xsd:sequence>
          </xsd:extension>
        </xsd:complexContent>
      </xsd:complexType>
    </xsd:element>
    <xsd:element name="jad2f16dc13d4c95b311e70584e15a42" ma:index="12" nillable="true" ma:taxonomy="true" ma:internalName="jad2f16dc13d4c95b311e70584e15a42" ma:taxonomyFieldName="RBNZ_SecurityClassification" ma:displayName="Security Classification" ma:default="" ma:fieldId="{3ad2f16d-c13d-4c95-b311-e70584e15a42}" ma:taxonomyMulti="true" ma:sspId="0a96ef04-aa34-4189-a720-17bd0c6c30fd" ma:termSetId="cf0ebbe6-fbb8-42c1-8a45-3078ccc9e36d" ma:anchorId="00000000-0000-0000-0000-000000000000" ma:open="false" ma:isKeyword="false">
      <xsd:complexType>
        <xsd:sequence>
          <xsd:element ref="pc:Terms" minOccurs="0" maxOccurs="1"/>
        </xsd:sequence>
      </xsd:complexType>
    </xsd:element>
    <xsd:element name="f15f6b2ab1c34acd861f4cc0575bb950" ma:index="14" nillable="true" ma:taxonomy="true" ma:internalName="f15f6b2ab1c34acd861f4cc0575bb950" ma:taxonomyFieldName="RBNZ_x0020_Status" ma:displayName="RBNZ Status" ma:default="" ma:fieldId="{f15f6b2a-b1c3-4acd-861f-4cc0575bb950}" ma:sspId="0a96ef04-aa34-4189-a720-17bd0c6c30fd" ma:termSetId="565fde47-9711-44c4-99b2-2c083cfd1f8d" ma:anchorId="00000000-0000-0000-0000-000000000000" ma:open="false" ma:isKeyword="false">
      <xsd:complexType>
        <xsd:sequence>
          <xsd:element ref="pc:Terms" minOccurs="0" maxOccurs="1"/>
        </xsd:sequence>
      </xsd:complexType>
    </xsd:element>
    <xsd:element name="RBNZ_Lex_Matter_ID" ma:index="16" nillable="true" ma:displayName="Lex Matter ID" ma:internalName="RBNZ_Lex_Matter_ID">
      <xsd:simpleType>
        <xsd:restriction base="dms:Text">
          <xsd:maxLength value="255"/>
        </xsd:restriction>
      </xsd:simpleType>
    </xsd:element>
    <xsd:element name="k4f0c62bb9944748b86d7a1b201aecc9" ma:index="19" nillable="true" ma:taxonomy="true" ma:internalName="k4f0c62bb9944748b86d7a1b201aecc9" ma:taxonomyFieldName="RBNZ_Relevant_Legislation" ma:displayName="Relevant Legislation" ma:fieldId="{44f0c62b-b994-4748-b86d-7a1b201aecc9}" ma:sspId="0a96ef04-aa34-4189-a720-17bd0c6c30fd" ma:termSetId="b30b74e3-90ea-4e4a-bf13-320e55d7454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1fb6a34-6e60-43a8-9570-c7d9a80802da" elementFormDefault="qualified">
    <xsd:import namespace="http://schemas.microsoft.com/office/2006/documentManagement/types"/>
    <xsd:import namespace="http://schemas.microsoft.com/office/infopath/2007/PartnerControls"/>
    <xsd:element name="i0f84bba906045b4af568ee102a52dcb" ma:index="17" nillable="true" ma:taxonomy="true" ma:internalName="i0f84bba906045b4af568ee102a52dcb" ma:taxonomyFieldName="RevIMBCS" ma:displayName="Disposal Authority" ma:indexed="true" ma:default="" ma:fieldId="{20f84bba-9060-45b4-af56-8ee102a52dcb}" ma:sspId="0a96ef04-aa34-4189-a720-17bd0c6c30fd" ma:termSetId="c5bf79c6-5219-4647-933c-07d9549060a0"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e20cdc3-34b8-4237-be7d-b065496a0572"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E79D442-C17E-4CBD-ADEF-855FEA722A19}">
  <ds:schemaRefs>
    <ds:schemaRef ds:uri="http://schemas.microsoft.com/sharepoint/v3/contenttype/forms"/>
  </ds:schemaRefs>
</ds:datastoreItem>
</file>

<file path=customXml/itemProps2.xml><?xml version="1.0" encoding="utf-8"?>
<ds:datastoreItem xmlns:ds="http://schemas.openxmlformats.org/officeDocument/2006/customXml" ds:itemID="{F1DF0229-1549-4F46-9F7B-45AC9D113D53}">
  <ds:schemaRefs>
    <ds:schemaRef ds:uri="http://schemas.microsoft.com/office/infopath/2007/PartnerControls"/>
    <ds:schemaRef ds:uri="http://www.w3.org/XML/1998/namespace"/>
    <ds:schemaRef ds:uri="http://purl.org/dc/dcmitype/"/>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bf8c6de0-13ee-4e4a-9d64-2f3fbf66de3d"/>
    <ds:schemaRef ds:uri="3e20cdc3-34b8-4237-be7d-b065496a0572"/>
    <ds:schemaRef ds:uri="11fb6a34-6e60-43a8-9570-c7d9a80802da"/>
    <ds:schemaRef ds:uri="http://purl.org/dc/terms/"/>
  </ds:schemaRefs>
</ds:datastoreItem>
</file>

<file path=customXml/itemProps3.xml><?xml version="1.0" encoding="utf-8"?>
<ds:datastoreItem xmlns:ds="http://schemas.openxmlformats.org/officeDocument/2006/customXml" ds:itemID="{E4378FCD-F3A7-4579-9B4F-170049CEDD3E}">
  <ds:schemaRefs>
    <ds:schemaRef ds:uri="Microsoft.SharePoint.Taxonomy.ContentTypeSync"/>
  </ds:schemaRefs>
</ds:datastoreItem>
</file>

<file path=customXml/itemProps4.xml><?xml version="1.0" encoding="utf-8"?>
<ds:datastoreItem xmlns:ds="http://schemas.openxmlformats.org/officeDocument/2006/customXml" ds:itemID="{790FEAA7-F06A-4405-BB4C-CD902A1340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8c6de0-13ee-4e4a-9d64-2f3fbf66de3d"/>
    <ds:schemaRef ds:uri="11fb6a34-6e60-43a8-9570-c7d9a80802da"/>
    <ds:schemaRef ds:uri="3e20cdc3-34b8-4237-be7d-b065496a0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699A46A-3E21-4F44-8EAF-0BA1C7974F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Cover</vt:lpstr>
      <vt:lpstr>ALF Admin</vt:lpstr>
      <vt:lpstr>hidden sheet</vt:lpstr>
      <vt:lpstr>Change log</vt:lpstr>
      <vt:lpstr>Instructions</vt:lpstr>
      <vt:lpstr>Sign-off</vt:lpstr>
      <vt:lpstr>Summary</vt:lpstr>
      <vt:lpstr>1 Counterparty</vt:lpstr>
      <vt:lpstr>2 Assets by repricing Qtr</vt:lpstr>
      <vt:lpstr>2a Loans by product Qtr</vt:lpstr>
      <vt:lpstr>3 Asset quality</vt:lpstr>
      <vt:lpstr>4 Liabilities by repricing Qtr</vt:lpstr>
      <vt:lpstr>Summary validation</vt:lpstr>
      <vt:lpstr>Summary!_GoBack</vt:lpstr>
      <vt:lpstr>'1 Counterparty'!Print_Area</vt:lpstr>
      <vt:lpstr>'2 Assets by repricing Qtr'!Print_Area</vt:lpstr>
      <vt:lpstr>'2a Loans by product Qtr'!Print_Area</vt:lpstr>
      <vt:lpstr>'3 Asset quality'!Print_Area</vt:lpstr>
      <vt:lpstr>'4 Liabilities by repricing Qtr'!Print_Area</vt:lpstr>
      <vt:lpstr>Cover!Print_Area</vt:lpstr>
      <vt:lpstr>Instructions!Print_Area</vt:lpstr>
      <vt:lpstr>'Sign-off'!Print_Area</vt:lpstr>
      <vt:lpstr>Summary!Print_Area</vt:lpstr>
      <vt:lpstr>'Summary validation'!Print_Area</vt:lpstr>
      <vt:lpstr>'1 Counterparty'!Print_Titles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Vaught</dc:creator>
  <cp:keywords/>
  <dc:description/>
  <cp:lastModifiedBy>Daniel Snethlage</cp:lastModifiedBy>
  <cp:revision/>
  <dcterms:created xsi:type="dcterms:W3CDTF">2009-02-18T05:18:50Z</dcterms:created>
  <dcterms:modified xsi:type="dcterms:W3CDTF">2026-02-22T22:15:23Z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Number">
    <vt:lpwstr>20685771</vt:lpwstr>
  </property>
  <property fmtid="{D5CDD505-2E9C-101B-9397-08002B2CF9AE}" pid="4" name="DocVersion">
    <vt:lpwstr>1.0</vt:lpwstr>
  </property>
  <property fmtid="{D5CDD505-2E9C-101B-9397-08002B2CF9AE}" pid="5" name="DocName">
    <vt:lpwstr>Bank-Balance-Sheet-template V1.6 - rebranded 2023</vt:lpwstr>
  </property>
  <property fmtid="{D5CDD505-2E9C-101B-9397-08002B2CF9AE}" pid="6" name="DocTitle">
    <vt:lpwstr/>
  </property>
  <property fmtid="{D5CDD505-2E9C-101B-9397-08002B2CF9AE}" pid="7" name="DocSubject">
    <vt:lpwstr/>
  </property>
  <property fmtid="{D5CDD505-2E9C-101B-9397-08002B2CF9AE}" pid="8" name="DocAuthors">
    <vt:lpwstr/>
  </property>
  <property fmtid="{D5CDD505-2E9C-101B-9397-08002B2CF9AE}" pid="9" name="DocKeywords">
    <vt:lpwstr/>
  </property>
  <property fmtid="{D5CDD505-2E9C-101B-9397-08002B2CF9AE}" pid="10" name="DocOwner">
    <vt:lpwstr>Kylie Simonsen</vt:lpwstr>
  </property>
  <property fmtid="{D5CDD505-2E9C-101B-9397-08002B2CF9AE}" pid="11" name="DocObjectType">
    <vt:lpwstr>rbnz_administration</vt:lpwstr>
  </property>
  <property fmtid="{D5CDD505-2E9C-101B-9397-08002B2CF9AE}" pid="12" name="DocCreated">
    <vt:lpwstr>17/10/2023 2:36:54 pm</vt:lpwstr>
  </property>
  <property fmtid="{D5CDD505-2E9C-101B-9397-08002B2CF9AE}" pid="13" name="DocModified">
    <vt:lpwstr>19/10/2023 11:08:16 am</vt:lpwstr>
  </property>
  <property fmtid="{D5CDD505-2E9C-101B-9397-08002B2CF9AE}" pid="14" name="DocModifier">
    <vt:lpwstr>Kylie Simonsen</vt:lpwstr>
  </property>
  <property fmtid="{D5CDD505-2E9C-101B-9397-08002B2CF9AE}" pid="15" name="DocChronicleId">
    <vt:lpwstr>090000c380a30d4b</vt:lpwstr>
  </property>
  <property fmtid="{D5CDD505-2E9C-101B-9397-08002B2CF9AE}" pid="16" name="DocFooter">
    <vt:lpwstr>Bank-Balance-Sheet-template V1.6 - rebranded 2023
Ref #20685771 1.0</vt:lpwstr>
  </property>
  <property fmtid="{D5CDD505-2E9C-101B-9397-08002B2CF9AE}" pid="17" name="ContentTypeId">
    <vt:lpwstr>0x010100FE3B0EADF4F0FD4B8BA4BFFA70ABFC220044654D926088D14D80360609A41D4A62</vt:lpwstr>
  </property>
  <property fmtid="{D5CDD505-2E9C-101B-9397-08002B2CF9AE}" pid="18" name="MediaServiceImageTags">
    <vt:lpwstr/>
  </property>
  <property fmtid="{D5CDD505-2E9C-101B-9397-08002B2CF9AE}" pid="19" name="MSIP_Label_61204ef0-88f2-468b-8ccc-80ef20191258_Enabled">
    <vt:lpwstr>true</vt:lpwstr>
  </property>
  <property fmtid="{D5CDD505-2E9C-101B-9397-08002B2CF9AE}" pid="20" name="MSIP_Label_61204ef0-88f2-468b-8ccc-80ef20191258_SetDate">
    <vt:lpwstr>2025-03-17T01:11:53Z</vt:lpwstr>
  </property>
  <property fmtid="{D5CDD505-2E9C-101B-9397-08002B2CF9AE}" pid="21" name="MSIP_Label_61204ef0-88f2-468b-8ccc-80ef20191258_Method">
    <vt:lpwstr>Privileged</vt:lpwstr>
  </property>
  <property fmtid="{D5CDD505-2E9C-101B-9397-08002B2CF9AE}" pid="22" name="MSIP_Label_61204ef0-88f2-468b-8ccc-80ef20191258_Name">
    <vt:lpwstr>IN CONFIDENCE_00</vt:lpwstr>
  </property>
  <property fmtid="{D5CDD505-2E9C-101B-9397-08002B2CF9AE}" pid="23" name="MSIP_Label_61204ef0-88f2-468b-8ccc-80ef20191258_SiteId">
    <vt:lpwstr>ef09e631-f62d-48d5-8cdb-02f838550358</vt:lpwstr>
  </property>
  <property fmtid="{D5CDD505-2E9C-101B-9397-08002B2CF9AE}" pid="24" name="MSIP_Label_61204ef0-88f2-468b-8ccc-80ef20191258_ActionId">
    <vt:lpwstr>1425a1d7-b53d-4448-b468-6a9e25bf4fd2</vt:lpwstr>
  </property>
  <property fmtid="{D5CDD505-2E9C-101B-9397-08002B2CF9AE}" pid="25" name="MSIP_Label_61204ef0-88f2-468b-8ccc-80ef20191258_ContentBits">
    <vt:lpwstr>3</vt:lpwstr>
  </property>
  <property fmtid="{D5CDD505-2E9C-101B-9397-08002B2CF9AE}" pid="26" name="MSIP_Label_61204ef0-88f2-468b-8ccc-80ef20191258_Tag">
    <vt:lpwstr>10, 0, 1, 1</vt:lpwstr>
  </property>
  <property fmtid="{D5CDD505-2E9C-101B-9397-08002B2CF9AE}" pid="27" name="_dlc_DocIdItemGuid">
    <vt:lpwstr>5ca1da5a-97ea-4501-94b7-a94bd7d165cd</vt:lpwstr>
  </property>
  <property fmtid="{D5CDD505-2E9C-101B-9397-08002B2CF9AE}" pid="28" name="RBNZ_x0020_Status">
    <vt:lpwstr/>
  </property>
  <property fmtid="{D5CDD505-2E9C-101B-9397-08002B2CF9AE}" pid="29" name="f15f6b2ab1c34acd861f4cc0575bb950">
    <vt:lpwstr/>
  </property>
  <property fmtid="{D5CDD505-2E9C-101B-9397-08002B2CF9AE}" pid="30" name="jad2f16dc13d4c95b311e70584e15a42">
    <vt:lpwstr/>
  </property>
  <property fmtid="{D5CDD505-2E9C-101B-9397-08002B2CF9AE}" pid="31" name="RBNZ_SecurityClassification">
    <vt:lpwstr/>
  </property>
  <property fmtid="{D5CDD505-2E9C-101B-9397-08002B2CF9AE}" pid="32" name="o1fc51420beb4d48b7fbb659a5cd6f7a">
    <vt:lpwstr/>
  </property>
  <property fmtid="{D5CDD505-2E9C-101B-9397-08002B2CF9AE}" pid="33" name="RBNZ Status">
    <vt:lpwstr/>
  </property>
  <property fmtid="{D5CDD505-2E9C-101B-9397-08002B2CF9AE}" pid="34" name="RBNZ_BusinessClassification">
    <vt:lpwstr/>
  </property>
  <property fmtid="{D5CDD505-2E9C-101B-9397-08002B2CF9AE}" pid="35" name="RBNZ_DCTM_OBJ_ID">
    <vt:lpwstr/>
  </property>
  <property fmtid="{D5CDD505-2E9C-101B-9397-08002B2CF9AE}" pid="36" name="Order">
    <vt:r8>982100</vt:r8>
  </property>
  <property fmtid="{D5CDD505-2E9C-101B-9397-08002B2CF9AE}" pid="37" name="xd_ProgID">
    <vt:lpwstr/>
  </property>
  <property fmtid="{D5CDD505-2E9C-101B-9397-08002B2CF9AE}" pid="38" name="ComplianceAssetId">
    <vt:lpwstr/>
  </property>
  <property fmtid="{D5CDD505-2E9C-101B-9397-08002B2CF9AE}" pid="39" name="TemplateUrl">
    <vt:lpwstr/>
  </property>
  <property fmtid="{D5CDD505-2E9C-101B-9397-08002B2CF9AE}" pid="40" name="RBNZ_Sec_Classification">
    <vt:lpwstr/>
  </property>
  <property fmtid="{D5CDD505-2E9C-101B-9397-08002B2CF9AE}" pid="41" name="RBNZ_Original_Doc_Name">
    <vt:lpwstr/>
  </property>
  <property fmtid="{D5CDD505-2E9C-101B-9397-08002B2CF9AE}" pid="42" name="Parent_Folder_ID">
    <vt:lpwstr/>
  </property>
  <property fmtid="{D5CDD505-2E9C-101B-9397-08002B2CF9AE}" pid="43" name="_ExtendedDescription">
    <vt:lpwstr/>
  </property>
  <property fmtid="{D5CDD505-2E9C-101B-9397-08002B2CF9AE}" pid="44" name="TriggerFlowInfo">
    <vt:lpwstr/>
  </property>
  <property fmtid="{D5CDD505-2E9C-101B-9397-08002B2CF9AE}" pid="45" name="xd_Signature">
    <vt:bool>false</vt:bool>
  </property>
  <property fmtid="{D5CDD505-2E9C-101B-9397-08002B2CF9AE}" pid="46" name="RBNZ_DCTM_RBNZ_ID">
    <vt:lpwstr/>
  </property>
  <property fmtid="{D5CDD505-2E9C-101B-9397-08002B2CF9AE}" pid="47" name="RBNZ_Relevant_Legislation">
    <vt:lpwstr/>
  </property>
  <property fmtid="{D5CDD505-2E9C-101B-9397-08002B2CF9AE}" pid="48" name="RevIMBCS">
    <vt:lpwstr/>
  </property>
  <property fmtid="{D5CDD505-2E9C-101B-9397-08002B2CF9AE}" pid="49" name="RBNZ_Status">
    <vt:lpwstr/>
  </property>
  <property fmtid="{D5CDD505-2E9C-101B-9397-08002B2CF9AE}" pid="50" name="mf7ea89b06624aa1a07633d88b4a215a">
    <vt:lpwstr/>
  </property>
  <property fmtid="{D5CDD505-2E9C-101B-9397-08002B2CF9AE}" pid="51" name="Koru_x0020_Business_x0020_Unit">
    <vt:lpwstr/>
  </property>
  <property fmtid="{D5CDD505-2E9C-101B-9397-08002B2CF9AE}" pid="52" name="k377d21d07834f43bb50273450799092">
    <vt:lpwstr/>
  </property>
  <property fmtid="{D5CDD505-2E9C-101B-9397-08002B2CF9AE}" pid="53" name="Koru_x0020_Business_x0020_Context1">
    <vt:lpwstr/>
  </property>
  <property fmtid="{D5CDD505-2E9C-101B-9397-08002B2CF9AE}" pid="54" name="i66dcc90980d454aa5b985450e967d3f">
    <vt:lpwstr/>
  </property>
  <property fmtid="{D5CDD505-2E9C-101B-9397-08002B2CF9AE}" pid="55" name="of7984dfc6f94bc4b82836fdadf92f4e">
    <vt:lpwstr/>
  </property>
  <property fmtid="{D5CDD505-2E9C-101B-9397-08002B2CF9AE}" pid="56" name="Koru_x0020_Business_x0020_Unit1">
    <vt:lpwstr/>
  </property>
  <property fmtid="{D5CDD505-2E9C-101B-9397-08002B2CF9AE}" pid="57" name="Koru_x0020_Document_x0020_Type">
    <vt:lpwstr/>
  </property>
  <property fmtid="{D5CDD505-2E9C-101B-9397-08002B2CF9AE}" pid="58" name="o17af425ffe44c098ce327cac57f2411">
    <vt:lpwstr/>
  </property>
  <property fmtid="{D5CDD505-2E9C-101B-9397-08002B2CF9AE}" pid="59" name="Koru_x0020_Secured_x0020_Categories1">
    <vt:lpwstr/>
  </property>
  <property fmtid="{D5CDD505-2E9C-101B-9397-08002B2CF9AE}" pid="60" name="a8032a61d3a044489236baf57b48a661">
    <vt:lpwstr/>
  </property>
  <property fmtid="{D5CDD505-2E9C-101B-9397-08002B2CF9AE}" pid="61" name="Koru_x0020_Secured_x0020_Categories">
    <vt:lpwstr/>
  </property>
  <property fmtid="{D5CDD505-2E9C-101B-9397-08002B2CF9AE}" pid="62" name="Koru_x0020_Business_x0020_Context">
    <vt:lpwstr/>
  </property>
  <property fmtid="{D5CDD505-2E9C-101B-9397-08002B2CF9AE}" pid="63" name="n19ad734877e4d63a60384753b039e18">
    <vt:lpwstr/>
  </property>
  <property fmtid="{D5CDD505-2E9C-101B-9397-08002B2CF9AE}" pid="64" name="h8f31afd23204028b22f934d6e8e367d">
    <vt:lpwstr/>
  </property>
  <property fmtid="{D5CDD505-2E9C-101B-9397-08002B2CF9AE}" pid="65" name="Koru Secured Categories">
    <vt:lpwstr/>
  </property>
  <property fmtid="{D5CDD505-2E9C-101B-9397-08002B2CF9AE}" pid="66" name="Koru Business Unit">
    <vt:lpwstr/>
  </property>
  <property fmtid="{D5CDD505-2E9C-101B-9397-08002B2CF9AE}" pid="67" name="Koru Business Context1">
    <vt:lpwstr/>
  </property>
  <property fmtid="{D5CDD505-2E9C-101B-9397-08002B2CF9AE}" pid="68" name="Koru Secured Categories1">
    <vt:lpwstr/>
  </property>
  <property fmtid="{D5CDD505-2E9C-101B-9397-08002B2CF9AE}" pid="69" name="Koru Document Type">
    <vt:lpwstr/>
  </property>
  <property fmtid="{D5CDD505-2E9C-101B-9397-08002B2CF9AE}" pid="70" name="Koru Business Context">
    <vt:lpwstr/>
  </property>
  <property fmtid="{D5CDD505-2E9C-101B-9397-08002B2CF9AE}" pid="71" name="Koru Business Unit1">
    <vt:lpwstr/>
  </property>
</Properties>
</file>